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255" windowWidth="15210" windowHeight="12615" tabRatio="874"/>
  </bookViews>
  <sheets>
    <sheet name="1. Begroting" sheetId="1" r:id="rId1"/>
    <sheet name="PK tarieven 1-7-16" sheetId="18" r:id="rId2"/>
  </sheets>
  <definedNames>
    <definedName name="_xlnm.Print_Area" localSheetId="0">'1. Begroting'!$A$1:$I$52</definedName>
    <definedName name="BR.totaal">'1. Begroting'!#REF!</definedName>
    <definedName name="Co.finan.financieel">'1. Begroting'!$G$52</definedName>
    <definedName name="Co.finan.Natura">'1. Begroting'!#REF!</definedName>
    <definedName name="Co.finan.Waarde">'1. Begroting'!#REF!</definedName>
    <definedName name="IK.totaal">'1. Begroting'!#REF!</definedName>
    <definedName name="inst.groep.1">#REF!</definedName>
    <definedName name="inst.groep.2">#REF!</definedName>
    <definedName name="inst.groep.3">#REF!</definedName>
    <definedName name="inst.groep.4">#REF!</definedName>
    <definedName name="inst.groep.5">#REF!</definedName>
    <definedName name="MK.totaal">'1. Begroting'!#REF!</definedName>
    <definedName name="Naam.groep.1">#REF!</definedName>
    <definedName name="Naam.groep.2">#REF!</definedName>
    <definedName name="Naam.groep.3">#REF!</definedName>
    <definedName name="Naam.groep.4">#REF!</definedName>
    <definedName name="Naam.groep.5">#REF!</definedName>
    <definedName name="PK.Totaal">'1. Begroting'!$I$25</definedName>
    <definedName name="projectkostengrens">'1. Begroting'!$G$5</definedName>
    <definedName name="Staffel">'1. Begroting'!$E$5</definedName>
    <definedName name="Staffel\">'1. Begroting'!$E$5</definedName>
    <definedName name="Toew.BR">'1. Begroting'!$I$32</definedName>
    <definedName name="Toew.IK">'1. Begroting'!$I$34</definedName>
    <definedName name="Toew.MK">'1. Begroting'!$I$30</definedName>
    <definedName name="Totaal.aangevraagd">'1. Begroting'!$I$5</definedName>
    <definedName name="Totaal.cofinan">'1. Begroting'!#REF!</definedName>
    <definedName name="Totaal.cofinanciering">'1. Begroting'!$I$10</definedName>
    <definedName name="Totaal.groep.1">#REF!</definedName>
    <definedName name="Totaal.groep.2">#REF!</definedName>
    <definedName name="Totaal.H.groep.1">#REF!</definedName>
    <definedName name="Totaal.H.groep.3">#REF!</definedName>
    <definedName name="Totaal.H.groep.4">#REF!</definedName>
    <definedName name="Totaal.H.groep.5">#REF!</definedName>
    <definedName name="Totaal.kredieten">'1. Begroting'!#REF!</definedName>
    <definedName name="Totaal.Personeel">'1. Begroting'!#REF!</definedName>
    <definedName name="Totaal.PK">'1. Begroting'!$I$25</definedName>
    <definedName name="Totaal.projectkosten">'1. Begroting'!#REF!</definedName>
    <definedName name="Totaal.TLV.STW">'1. Begroting'!$I$6</definedName>
    <definedName name="Totaal.V.groep.1">#REF!</definedName>
    <definedName name="Totaal.V.groep.2">#REF!</definedName>
    <definedName name="Totaal.V.groep.3">#REF!</definedName>
    <definedName name="Totaal.V.groep.4">#REF!</definedName>
    <definedName name="Totaal.V.groep.5">#REF!</definedName>
    <definedName name="Voortz.BR">'1. Begroting'!#REF!</definedName>
    <definedName name="Voortz.IK">'1. Begroting'!#REF!</definedName>
    <definedName name="Voortz.MK">'1. Begroting'!#REF!</definedName>
    <definedName name="Waarde.Co.finan">'1. Begroting'!#REF!</definedName>
  </definedNames>
  <calcPr calcId="145621"/>
</workbook>
</file>

<file path=xl/calcChain.xml><?xml version="1.0" encoding="utf-8"?>
<calcChain xmlns="http://schemas.openxmlformats.org/spreadsheetml/2006/main">
  <c r="F37" i="1" l="1"/>
  <c r="R49" i="18" l="1"/>
  <c r="M49" i="18"/>
  <c r="H49" i="18"/>
  <c r="C49" i="18"/>
  <c r="R48" i="18"/>
  <c r="M48" i="18"/>
  <c r="H48" i="18"/>
  <c r="C48" i="18"/>
  <c r="R47" i="18"/>
  <c r="M47" i="18"/>
  <c r="H47" i="18"/>
  <c r="C47" i="18"/>
  <c r="R46" i="18"/>
  <c r="M46" i="18"/>
  <c r="H46" i="18"/>
  <c r="C46" i="18"/>
  <c r="R45" i="18"/>
  <c r="M45" i="18"/>
  <c r="H45" i="18"/>
  <c r="C45" i="18"/>
  <c r="R44" i="18"/>
  <c r="M44" i="18"/>
  <c r="H44" i="18"/>
  <c r="C44" i="18"/>
  <c r="R43" i="18"/>
  <c r="M43" i="18"/>
  <c r="H43" i="18"/>
  <c r="C43" i="18"/>
  <c r="R42" i="18"/>
  <c r="M42" i="18"/>
  <c r="H42" i="18"/>
  <c r="C42" i="18"/>
  <c r="R41" i="18"/>
  <c r="M41" i="18"/>
  <c r="H41" i="18"/>
  <c r="C41" i="18"/>
  <c r="R40" i="18"/>
  <c r="M40" i="18"/>
  <c r="H40" i="18"/>
  <c r="C40" i="18"/>
  <c r="R39" i="18"/>
  <c r="M39" i="18"/>
  <c r="H39" i="18"/>
  <c r="C39" i="18"/>
  <c r="R38" i="18"/>
  <c r="M38" i="18"/>
  <c r="H38" i="18"/>
  <c r="C38" i="18"/>
  <c r="R37" i="18"/>
  <c r="M37" i="18"/>
  <c r="H37" i="18"/>
  <c r="C37" i="18"/>
  <c r="R36" i="18"/>
  <c r="M36" i="18"/>
  <c r="H36" i="18"/>
  <c r="C36" i="18"/>
  <c r="R35" i="18"/>
  <c r="M35" i="18"/>
  <c r="H35" i="18"/>
  <c r="C35" i="18"/>
  <c r="R34" i="18"/>
  <c r="M34" i="18"/>
  <c r="H34" i="18"/>
  <c r="C34" i="18"/>
  <c r="R33" i="18"/>
  <c r="M33" i="18"/>
  <c r="H33" i="18"/>
  <c r="C33" i="18"/>
  <c r="R32" i="18"/>
  <c r="M32" i="18"/>
  <c r="H32" i="18"/>
  <c r="C32" i="18"/>
  <c r="R31" i="18"/>
  <c r="M31" i="18"/>
  <c r="H31" i="18"/>
  <c r="C31" i="18"/>
  <c r="R30" i="18"/>
  <c r="M30" i="18"/>
  <c r="H30" i="18"/>
  <c r="C30" i="18"/>
  <c r="R29" i="18"/>
  <c r="M29" i="18"/>
  <c r="H29" i="18"/>
  <c r="C29" i="18"/>
  <c r="R28" i="18"/>
  <c r="M28" i="18"/>
  <c r="H28" i="18"/>
  <c r="C28" i="18"/>
  <c r="R27" i="18"/>
  <c r="M27" i="18"/>
  <c r="H27" i="18"/>
  <c r="C27" i="18"/>
  <c r="R26" i="18"/>
  <c r="M26" i="18"/>
  <c r="H26" i="18"/>
  <c r="C26" i="18"/>
  <c r="R25" i="18"/>
  <c r="M25" i="18"/>
  <c r="H25" i="18"/>
  <c r="C25" i="18"/>
  <c r="R24" i="18"/>
  <c r="M24" i="18"/>
  <c r="H24" i="18"/>
  <c r="C24" i="18"/>
  <c r="R23" i="18"/>
  <c r="M23" i="18"/>
  <c r="H23" i="18"/>
  <c r="C23" i="18"/>
  <c r="R22" i="18"/>
  <c r="M22" i="18"/>
  <c r="H22" i="18"/>
  <c r="C22" i="18"/>
  <c r="R21" i="18"/>
  <c r="M21" i="18"/>
  <c r="H21" i="18"/>
  <c r="C21" i="18"/>
  <c r="R20" i="18"/>
  <c r="M20" i="18"/>
  <c r="H20" i="18"/>
  <c r="C20" i="18"/>
  <c r="R19" i="18"/>
  <c r="M19" i="18"/>
  <c r="H19" i="18"/>
  <c r="C19" i="18"/>
  <c r="R18" i="18"/>
  <c r="M18" i="18"/>
  <c r="H18" i="18"/>
  <c r="C18" i="18"/>
  <c r="R17" i="18"/>
  <c r="M17" i="18"/>
  <c r="H17" i="18"/>
  <c r="C17" i="18"/>
  <c r="R16" i="18"/>
  <c r="M16" i="18"/>
  <c r="H16" i="18"/>
  <c r="C16" i="18"/>
  <c r="R15" i="18"/>
  <c r="M15" i="18"/>
  <c r="H15" i="18"/>
  <c r="C15" i="18"/>
  <c r="R14" i="18"/>
  <c r="M14" i="18"/>
  <c r="H14" i="18"/>
  <c r="C14" i="18"/>
  <c r="R13" i="18"/>
  <c r="M13" i="18"/>
  <c r="H13" i="18"/>
  <c r="C13" i="18"/>
  <c r="R12" i="18"/>
  <c r="M12" i="18"/>
  <c r="H12" i="18"/>
  <c r="C12" i="18"/>
  <c r="R11" i="18"/>
  <c r="M11" i="18"/>
  <c r="H11" i="18"/>
  <c r="C11" i="18"/>
  <c r="R10" i="18"/>
  <c r="M10" i="18"/>
  <c r="H10" i="18"/>
  <c r="C10" i="18"/>
  <c r="R9" i="18"/>
  <c r="M9" i="18"/>
  <c r="H9" i="18"/>
  <c r="C9" i="18"/>
  <c r="R8" i="18"/>
  <c r="M8" i="18"/>
  <c r="H8" i="18"/>
  <c r="C8" i="18"/>
  <c r="R7" i="18"/>
  <c r="M7" i="18"/>
  <c r="H7" i="18"/>
  <c r="C7" i="18"/>
  <c r="R6" i="18"/>
  <c r="M6" i="18"/>
  <c r="H6" i="18"/>
  <c r="C6" i="18"/>
  <c r="R5" i="18"/>
  <c r="M5" i="18"/>
  <c r="H5" i="18"/>
  <c r="C5" i="18"/>
  <c r="R4" i="18"/>
  <c r="M4" i="18"/>
  <c r="H4" i="18"/>
  <c r="C4" i="18"/>
  <c r="R3" i="18"/>
  <c r="M3" i="18"/>
  <c r="H3" i="18"/>
  <c r="C3" i="18"/>
  <c r="S2" i="18"/>
  <c r="S3" i="18" s="1"/>
  <c r="S4" i="18" s="1"/>
  <c r="S5" i="18" s="1"/>
  <c r="S6" i="18" s="1"/>
  <c r="S7" i="18" s="1"/>
  <c r="S8" i="18" s="1"/>
  <c r="S9" i="18" s="1"/>
  <c r="S10" i="18" s="1"/>
  <c r="S11" i="18" s="1"/>
  <c r="S12" i="18" s="1"/>
  <c r="S13" i="18" s="1"/>
  <c r="S14" i="18" s="1"/>
  <c r="S15" i="18" s="1"/>
  <c r="S16" i="18" s="1"/>
  <c r="S17" i="18" s="1"/>
  <c r="S18" i="18" s="1"/>
  <c r="S19" i="18" s="1"/>
  <c r="S20" i="18" s="1"/>
  <c r="S21" i="18" s="1"/>
  <c r="S22" i="18" s="1"/>
  <c r="S23" i="18" s="1"/>
  <c r="S24" i="18" s="1"/>
  <c r="S25" i="18" s="1"/>
  <c r="S26" i="18" s="1"/>
  <c r="S27" i="18" s="1"/>
  <c r="S28" i="18" s="1"/>
  <c r="S29" i="18" s="1"/>
  <c r="S30" i="18" s="1"/>
  <c r="S31" i="18" s="1"/>
  <c r="S32" i="18" s="1"/>
  <c r="S33" i="18" s="1"/>
  <c r="S34" i="18" s="1"/>
  <c r="S35" i="18" s="1"/>
  <c r="S36" i="18" s="1"/>
  <c r="S37" i="18" s="1"/>
  <c r="S38" i="18" s="1"/>
  <c r="S39" i="18" s="1"/>
  <c r="S40" i="18" s="1"/>
  <c r="S41" i="18" s="1"/>
  <c r="S42" i="18" s="1"/>
  <c r="S43" i="18" s="1"/>
  <c r="S44" i="18" s="1"/>
  <c r="S45" i="18" s="1"/>
  <c r="S46" i="18" s="1"/>
  <c r="S47" i="18" s="1"/>
  <c r="S48" i="18" s="1"/>
  <c r="S49" i="18" s="1"/>
  <c r="S50" i="18" s="1"/>
  <c r="R2" i="18"/>
  <c r="M2" i="18"/>
  <c r="N2" i="18" s="1"/>
  <c r="N3" i="18" s="1"/>
  <c r="N4" i="18" s="1"/>
  <c r="N5" i="18" s="1"/>
  <c r="N6" i="18" s="1"/>
  <c r="N7" i="18" s="1"/>
  <c r="N8" i="18" s="1"/>
  <c r="N9" i="18" s="1"/>
  <c r="N10" i="18" s="1"/>
  <c r="N11" i="18" s="1"/>
  <c r="N12" i="18" s="1"/>
  <c r="N13" i="18" s="1"/>
  <c r="N14" i="18" s="1"/>
  <c r="N15" i="18" s="1"/>
  <c r="N16" i="18" s="1"/>
  <c r="N17" i="18" s="1"/>
  <c r="N18" i="18" s="1"/>
  <c r="N19" i="18" s="1"/>
  <c r="N20" i="18" s="1"/>
  <c r="N21" i="18" s="1"/>
  <c r="N22" i="18" s="1"/>
  <c r="N23" i="18" s="1"/>
  <c r="N24" i="18" s="1"/>
  <c r="N25" i="18" s="1"/>
  <c r="N26" i="18" s="1"/>
  <c r="N27" i="18" s="1"/>
  <c r="N28" i="18" s="1"/>
  <c r="N29" i="18" s="1"/>
  <c r="N30" i="18" s="1"/>
  <c r="N31" i="18" s="1"/>
  <c r="N32" i="18" s="1"/>
  <c r="N33" i="18" s="1"/>
  <c r="N34" i="18" s="1"/>
  <c r="N35" i="18" s="1"/>
  <c r="N36" i="18" s="1"/>
  <c r="N37" i="18" s="1"/>
  <c r="N38" i="18" s="1"/>
  <c r="N39" i="18" s="1"/>
  <c r="N40" i="18" s="1"/>
  <c r="N41" i="18" s="1"/>
  <c r="N42" i="18" s="1"/>
  <c r="N43" i="18" s="1"/>
  <c r="N44" i="18" s="1"/>
  <c r="N45" i="18" s="1"/>
  <c r="N46" i="18" s="1"/>
  <c r="N47" i="18" s="1"/>
  <c r="N48" i="18" s="1"/>
  <c r="N49" i="18" s="1"/>
  <c r="N50" i="18" s="1"/>
  <c r="I2" i="18"/>
  <c r="I3" i="18" s="1"/>
  <c r="I4" i="18" s="1"/>
  <c r="I5" i="18" s="1"/>
  <c r="I6" i="18" s="1"/>
  <c r="I7" i="18" s="1"/>
  <c r="I8" i="18" s="1"/>
  <c r="I9" i="18" s="1"/>
  <c r="I10" i="18" s="1"/>
  <c r="I11" i="18" s="1"/>
  <c r="I12" i="18" s="1"/>
  <c r="I13" i="18" s="1"/>
  <c r="I14" i="18" s="1"/>
  <c r="I15" i="18" s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I46" i="18" s="1"/>
  <c r="I47" i="18" s="1"/>
  <c r="I48" i="18" s="1"/>
  <c r="I49" i="18" s="1"/>
  <c r="I50" i="18" s="1"/>
  <c r="H2" i="18"/>
  <c r="C2" i="18"/>
  <c r="D2" i="18" s="1"/>
  <c r="D3" i="18" s="1"/>
  <c r="D4" i="18" s="1"/>
  <c r="D5" i="18" s="1"/>
  <c r="D6" i="18" s="1"/>
  <c r="D7" i="18" s="1"/>
  <c r="D8" i="18" s="1"/>
  <c r="D9" i="18" s="1"/>
  <c r="D10" i="18" s="1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D39" i="18" s="1"/>
  <c r="D40" i="18" s="1"/>
  <c r="D41" i="18" s="1"/>
  <c r="D42" i="18" s="1"/>
  <c r="D43" i="18" s="1"/>
  <c r="D44" i="18" s="1"/>
  <c r="D45" i="18" s="1"/>
  <c r="D46" i="18" s="1"/>
  <c r="D47" i="18" s="1"/>
  <c r="D48" i="18" s="1"/>
  <c r="D49" i="18" s="1"/>
  <c r="D50" i="18" s="1"/>
  <c r="A2" i="1" l="1"/>
  <c r="H44" i="1" l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43" i="1"/>
  <c r="I43" i="1" s="1"/>
  <c r="I52" i="1" l="1"/>
  <c r="H52" i="1"/>
  <c r="G52" i="1" l="1"/>
  <c r="I10" i="1" s="1"/>
  <c r="I25" i="1"/>
  <c r="I5" i="1" s="1"/>
  <c r="E5" i="1" l="1"/>
  <c r="I7" i="1" s="1"/>
  <c r="I8" i="1" s="1"/>
  <c r="I9" i="1"/>
  <c r="I6" i="1"/>
  <c r="A8" i="1" s="1"/>
</calcChain>
</file>

<file path=xl/comments1.xml><?xml version="1.0" encoding="utf-8"?>
<comments xmlns="http://schemas.openxmlformats.org/spreadsheetml/2006/main">
  <authors>
    <author>Groeneveld</author>
    <author>gitte</author>
  </authors>
  <commentList>
    <comment ref="I13" authorId="0">
      <text>
        <r>
          <rPr>
            <b/>
            <sz val="8"/>
            <color indexed="81"/>
            <rFont val="Tahoma"/>
            <family val="2"/>
          </rPr>
          <t>Tarief kunt u vinden in tabblad PK-tarieven.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4" authorId="1">
      <text>
        <r>
          <rPr>
            <b/>
            <sz val="8"/>
            <color indexed="81"/>
            <rFont val="Tahoma"/>
            <family val="2"/>
          </rPr>
          <t>Tarief kunt u vinden in tabblad PK-tarieven.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<sst xmlns="http://schemas.openxmlformats.org/spreadsheetml/2006/main" count="79" uniqueCount="64">
  <si>
    <t>Formatieplaatsen</t>
  </si>
  <si>
    <t>Materieel Krediet</t>
  </si>
  <si>
    <t>Buitenlandse Reizen</t>
  </si>
  <si>
    <t>Investeringskrediet</t>
  </si>
  <si>
    <t>Categorie</t>
  </si>
  <si>
    <t>FTE</t>
  </si>
  <si>
    <t xml:space="preserve">Titel Project </t>
  </si>
  <si>
    <t>5020 Toewijzing Buitenlandse Reizen</t>
  </si>
  <si>
    <t>Boekingscodes</t>
  </si>
  <si>
    <t>Functie Categorie</t>
  </si>
  <si>
    <t>NWP</t>
  </si>
  <si>
    <t>PD</t>
  </si>
  <si>
    <t>WP</t>
  </si>
  <si>
    <t>6020 Voortzetting Buitenlandse Reizen</t>
  </si>
  <si>
    <t>5030 Toewijzing Investeringskrediet</t>
  </si>
  <si>
    <t>Maanden</t>
  </si>
  <si>
    <t>mnd</t>
  </si>
  <si>
    <t>5520 SF Toewijzing Buitenlandse Reizen</t>
  </si>
  <si>
    <t>6520 SF Voortzetting Buitenlandse Reizen</t>
  </si>
  <si>
    <t>SVP de grijze velden invullen</t>
  </si>
  <si>
    <t>Overzicht van de financiële informatie van het project. Deze velden zijn niet te muteren.</t>
  </si>
  <si>
    <t>Bewijsstuk</t>
  </si>
  <si>
    <t>ja</t>
  </si>
  <si>
    <t>nee</t>
  </si>
  <si>
    <t>bruto per maand</t>
  </si>
  <si>
    <t>inclusief opslag</t>
  </si>
  <si>
    <t>cumulatief</t>
  </si>
  <si>
    <t>Cofinanciering</t>
  </si>
  <si>
    <t>Cofinanciering in geld</t>
  </si>
  <si>
    <t>Totaal Cofinanciering</t>
  </si>
  <si>
    <t>Totaal Personeelskrediet</t>
  </si>
  <si>
    <r>
      <t>Co-financiering Financieel</t>
    </r>
    <r>
      <rPr>
        <sz val="10"/>
        <rFont val="Arial"/>
        <family val="2"/>
      </rPr>
      <t xml:space="preserve">
- vul de volledige bedrijfsnaam in
- vul het bedrag (negatief genoteerd) in
Let op: Cofinanciering in geld maakt onderdeel uit van de aangevraagde kredieten.</t>
    </r>
  </si>
  <si>
    <t>1e en 2e jaar</t>
  </si>
  <si>
    <t>3e jaar en verder</t>
  </si>
  <si>
    <t>Let wel op dat u de cel moet selecteren, in de formulebalk staan en daar plakken.</t>
  </si>
  <si>
    <t>bewijs stuk</t>
  </si>
  <si>
    <t>Totaal benodigde financiële middelen</t>
  </si>
  <si>
    <t>Hoofdaanvrager</t>
  </si>
  <si>
    <t>Staffel (verplichte cofinanciering)</t>
  </si>
  <si>
    <t>Kredieten voor Materieel, Buitenlandse Reizen en Investeringen</t>
  </si>
  <si>
    <t>Personeelskrediet</t>
  </si>
  <si>
    <t>fte</t>
  </si>
  <si>
    <t>Tarief per persoon</t>
  </si>
  <si>
    <t>Formatie plaats Nr</t>
  </si>
  <si>
    <t>promovendus</t>
  </si>
  <si>
    <t>1e, 2e en 3e jaar</t>
  </si>
  <si>
    <t>4e jaar en verder</t>
  </si>
  <si>
    <t>NWP       maand</t>
  </si>
  <si>
    <t xml:space="preserve"> Promoven-
dus AIO
 maand</t>
  </si>
  <si>
    <t>Postdoc
 PD 
maand</t>
  </si>
  <si>
    <t>Drs/ir WP AGIO/AGNIO maand</t>
  </si>
  <si>
    <t>Totaal voor de maanden 37 t/m 48</t>
  </si>
  <si>
    <t>BTW</t>
  </si>
  <si>
    <t>Inclusief BTW</t>
  </si>
  <si>
    <t>Bedrag excl. 21% BTW</t>
  </si>
  <si>
    <t>Naam Cofinancier / Partij</t>
  </si>
  <si>
    <t>1 juli 2016</t>
  </si>
  <si>
    <t>Bij verlenging is een indexering van toepassing van 1,4% per jaar vanaf maand 48</t>
  </si>
  <si>
    <t>Totaal NWO-TTW-bijdrage inclusief BTW</t>
  </si>
  <si>
    <r>
      <t>Formatieplaats;</t>
    </r>
    <r>
      <rPr>
        <sz val="10"/>
        <rFont val="Arial"/>
        <family val="2"/>
      </rPr>
      <t xml:space="preserve"> kies uit de lijst
</t>
    </r>
    <r>
      <rPr>
        <b/>
        <sz val="10"/>
        <rFont val="Arial"/>
        <family val="2"/>
      </rPr>
      <t>Categorie</t>
    </r>
    <r>
      <rPr>
        <sz val="10"/>
        <rFont val="Arial"/>
        <family val="2"/>
      </rPr>
      <t xml:space="preserve">; kies uit de lijst
</t>
    </r>
    <r>
      <rPr>
        <b/>
        <sz val="10"/>
        <rFont val="Arial"/>
        <family val="2"/>
      </rPr>
      <t>fte</t>
    </r>
    <r>
      <rPr>
        <sz val="10"/>
        <rFont val="Arial"/>
        <family val="2"/>
      </rPr>
      <t xml:space="preserve">, kies uit de lijst of geef een afwijkende waarde aan
</t>
    </r>
    <r>
      <rPr>
        <b/>
        <sz val="10"/>
        <rFont val="Arial"/>
        <family val="2"/>
      </rPr>
      <t>MND;</t>
    </r>
    <r>
      <rPr>
        <sz val="10"/>
        <rFont val="Arial"/>
        <family val="2"/>
      </rPr>
      <t xml:space="preserve"> vul het aantal maanden in
</t>
    </r>
    <r>
      <rPr>
        <b/>
        <sz val="10"/>
        <rFont val="Arial"/>
        <family val="2"/>
      </rPr>
      <t>Tarief</t>
    </r>
    <r>
      <rPr>
        <sz val="10"/>
        <rFont val="Arial"/>
        <family val="2"/>
      </rPr>
      <t>; gebruik het tabblad personeelskosten voor 
het juiste bedrag.</t>
    </r>
  </si>
  <si>
    <r>
      <t xml:space="preserve">Aangevraagde Kredieten
- Let op: de btw is alleen als kosten op te voeren indien de ontvanger van de financiering de btw niet kan verrekenen.
</t>
    </r>
    <r>
      <rPr>
        <sz val="10"/>
        <rFont val="Arial"/>
        <family val="2"/>
      </rPr>
      <t xml:space="preserve">
- Vul in het grijze vlak het bedrag in hele euro's in
</t>
    </r>
  </si>
  <si>
    <t>* Let op: de btw is alleen als kosten op te voeren indien de ontvanger van de financiering de btw niet kan verrekenen.</t>
  </si>
  <si>
    <t>*</t>
  </si>
  <si>
    <t>Vereiste cofinanciering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</si>
</sst>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 &quot;€&quot;\ * #,##0_ ;_ &quot;€&quot;\ * \-#,##0_ ;_ &quot;€&quot;\ * &quot;-&quot;_ ;_ @_ "/>
    <numFmt numFmtId="164" formatCode="&quot;€&quot;\ #,##0_-;&quot;€&quot;\ #,##0\-"/>
    <numFmt numFmtId="165" formatCode="&quot;€&quot;\ #,##0_-;[Red]&quot;€&quot;\ #,##0\-"/>
    <numFmt numFmtId="166" formatCode="_-&quot;€&quot;\ * #,##0_-;_-&quot;€&quot;\ * #,##0\-;_-&quot;€&quot;\ * &quot;-&quot;_-;_-@_-"/>
    <numFmt numFmtId="167" formatCode="_-&quot;€&quot;\ * #,##0.00_-;_-&quot;€&quot;\ * #,##0.00\-;_-&quot;€&quot;\ * &quot;-&quot;??_-;_-@_-"/>
    <numFmt numFmtId="168" formatCode="0.0"/>
    <numFmt numFmtId="169" formatCode="&quot;€&quot;\ #,##0_-"/>
    <numFmt numFmtId="170" formatCode="dd/mm/yy;@"/>
    <numFmt numFmtId="171" formatCode="0.000000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.85"/>
      <color indexed="8"/>
      <name val="Times New Roman"/>
      <family val="1"/>
    </font>
    <font>
      <sz val="9.85"/>
      <color indexed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color indexed="9"/>
      <name val="Arial"/>
      <family val="2"/>
    </font>
    <font>
      <sz val="9"/>
      <color indexed="9"/>
      <name val="Arial"/>
      <family val="2"/>
    </font>
    <font>
      <sz val="72"/>
      <name val="Arial"/>
      <family val="2"/>
    </font>
    <font>
      <sz val="11"/>
      <name val="Helvetica"/>
      <family val="2"/>
    </font>
    <font>
      <sz val="10"/>
      <color rgb="FFFF0000"/>
      <name val="Arial"/>
      <family val="2"/>
    </font>
    <font>
      <b/>
      <sz val="10"/>
      <color rgb="FFFFC00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21" fillId="0" borderId="0"/>
  </cellStyleXfs>
  <cellXfs count="192">
    <xf numFmtId="0" fontId="0" fillId="0" borderId="0" xfId="0"/>
    <xf numFmtId="0" fontId="0" fillId="0" borderId="0" xfId="0" applyBorder="1"/>
    <xf numFmtId="0" fontId="5" fillId="0" borderId="0" xfId="0" applyFont="1"/>
    <xf numFmtId="0" fontId="5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3" fillId="0" borderId="0" xfId="0" applyFont="1" applyBorder="1" applyAlignment="1"/>
    <xf numFmtId="0" fontId="4" fillId="0" borderId="0" xfId="0" applyFont="1" applyFill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textRotation="9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textRotation="90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5" fillId="0" borderId="6" xfId="0" applyFont="1" applyBorder="1"/>
    <xf numFmtId="0" fontId="5" fillId="0" borderId="7" xfId="0" applyFont="1" applyBorder="1" applyAlignment="1"/>
    <xf numFmtId="1" fontId="6" fillId="0" borderId="0" xfId="0" applyNumberFormat="1" applyFont="1" applyAlignment="1">
      <alignment horizontal="center" textRotation="90"/>
    </xf>
    <xf numFmtId="1" fontId="0" fillId="0" borderId="0" xfId="0" applyNumberFormat="1" applyFill="1" applyBorder="1" applyAlignment="1" applyProtection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1" fontId="5" fillId="0" borderId="0" xfId="0" applyNumberFormat="1" applyFont="1" applyAlignment="1">
      <alignment horizontal="center"/>
    </xf>
    <xf numFmtId="168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0" fillId="0" borderId="7" xfId="0" applyBorder="1"/>
    <xf numFmtId="12" fontId="0" fillId="0" borderId="8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2" borderId="0" xfId="0" applyFill="1"/>
    <xf numFmtId="0" fontId="0" fillId="3" borderId="0" xfId="0" applyFill="1"/>
    <xf numFmtId="0" fontId="6" fillId="0" borderId="7" xfId="0" applyFont="1" applyFill="1" applyBorder="1"/>
    <xf numFmtId="0" fontId="0" fillId="0" borderId="7" xfId="0" applyFill="1" applyBorder="1"/>
    <xf numFmtId="0" fontId="10" fillId="0" borderId="7" xfId="0" applyFont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12" fillId="0" borderId="3" xfId="0" applyFont="1" applyFill="1" applyBorder="1" applyAlignment="1"/>
    <xf numFmtId="0" fontId="2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1" xfId="0" applyFon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vertical="center" wrapText="1"/>
      <protection locked="0"/>
    </xf>
    <xf numFmtId="170" fontId="10" fillId="0" borderId="12" xfId="0" applyNumberFormat="1" applyFont="1" applyBorder="1" applyAlignment="1" applyProtection="1">
      <alignment horizontal="center" vertical="center" wrapText="1"/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165" fontId="0" fillId="0" borderId="8" xfId="0" applyNumberFormat="1" applyFill="1" applyBorder="1" applyAlignment="1" applyProtection="1">
      <alignment vertical="top" wrapText="1"/>
      <protection locked="0"/>
    </xf>
    <xf numFmtId="0" fontId="0" fillId="0" borderId="15" xfId="0" applyBorder="1"/>
    <xf numFmtId="165" fontId="0" fillId="0" borderId="16" xfId="0" applyNumberForma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 wrapText="1"/>
    </xf>
    <xf numFmtId="0" fontId="0" fillId="0" borderId="15" xfId="0" applyBorder="1" applyAlignment="1"/>
    <xf numFmtId="0" fontId="4" fillId="0" borderId="7" xfId="0" applyFont="1" applyBorder="1" applyAlignment="1">
      <alignment horizontal="center"/>
    </xf>
    <xf numFmtId="0" fontId="23" fillId="0" borderId="7" xfId="0" applyFont="1" applyBorder="1"/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9" fontId="18" fillId="0" borderId="0" xfId="0" applyNumberFormat="1" applyFont="1" applyFill="1" applyBorder="1" applyAlignment="1"/>
    <xf numFmtId="0" fontId="3" fillId="0" borderId="22" xfId="0" applyFont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0" fillId="0" borderId="2" xfId="0" applyFill="1" applyBorder="1"/>
    <xf numFmtId="0" fontId="0" fillId="0" borderId="2" xfId="0" applyBorder="1"/>
    <xf numFmtId="0" fontId="1" fillId="0" borderId="0" xfId="0" applyFont="1" applyBorder="1" applyAlignment="1">
      <alignment vertical="center" wrapText="1"/>
    </xf>
    <xf numFmtId="0" fontId="12" fillId="0" borderId="7" xfId="0" applyFont="1" applyFill="1" applyBorder="1" applyAlignment="1"/>
    <xf numFmtId="42" fontId="0" fillId="0" borderId="9" xfId="0" applyNumberFormat="1" applyFill="1" applyBorder="1" applyAlignment="1" applyProtection="1"/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6" fillId="0" borderId="6" xfId="0" applyFont="1" applyBorder="1"/>
    <xf numFmtId="42" fontId="0" fillId="0" borderId="18" xfId="0" applyNumberFormat="1" applyFill="1" applyBorder="1" applyAlignment="1" applyProtection="1"/>
    <xf numFmtId="0" fontId="0" fillId="0" borderId="2" xfId="0" applyBorder="1" applyProtection="1"/>
    <xf numFmtId="164" fontId="10" fillId="6" borderId="11" xfId="1" applyNumberFormat="1" applyFont="1" applyFill="1" applyBorder="1" applyAlignment="1" applyProtection="1"/>
    <xf numFmtId="164" fontId="10" fillId="6" borderId="23" xfId="1" applyNumberFormat="1" applyFont="1" applyFill="1" applyBorder="1" applyAlignment="1" applyProtection="1"/>
    <xf numFmtId="0" fontId="4" fillId="0" borderId="15" xfId="0" applyFont="1" applyFill="1" applyBorder="1" applyAlignment="1">
      <alignment vertical="center"/>
    </xf>
    <xf numFmtId="0" fontId="22" fillId="0" borderId="3" xfId="0" applyFont="1" applyBorder="1"/>
    <xf numFmtId="0" fontId="4" fillId="0" borderId="17" xfId="0" applyFont="1" applyBorder="1" applyAlignment="1" applyProtection="1">
      <alignment horizontal="center" wrapText="1"/>
    </xf>
    <xf numFmtId="0" fontId="4" fillId="0" borderId="26" xfId="0" applyFont="1" applyBorder="1" applyAlignment="1" applyProtection="1">
      <alignment horizontal="center" wrapText="1"/>
    </xf>
    <xf numFmtId="0" fontId="4" fillId="0" borderId="5" xfId="0" applyFont="1" applyBorder="1" applyAlignment="1">
      <alignment horizontal="center"/>
    </xf>
    <xf numFmtId="165" fontId="0" fillId="0" borderId="13" xfId="1" applyNumberFormat="1" applyFont="1" applyFill="1" applyBorder="1" applyAlignment="1" applyProtection="1">
      <alignment horizontal="center"/>
      <protection locked="0"/>
    </xf>
    <xf numFmtId="165" fontId="12" fillId="2" borderId="13" xfId="0" applyNumberFormat="1" applyFont="1" applyFill="1" applyBorder="1" applyAlignment="1">
      <alignment horizontal="center" vertical="top" wrapText="1"/>
    </xf>
    <xf numFmtId="169" fontId="15" fillId="0" borderId="13" xfId="0" applyNumberFormat="1" applyFont="1" applyFill="1" applyBorder="1" applyAlignment="1">
      <alignment horizontal="center"/>
    </xf>
    <xf numFmtId="169" fontId="10" fillId="0" borderId="14" xfId="1" applyNumberFormat="1" applyFont="1" applyFill="1" applyBorder="1" applyAlignment="1">
      <alignment horizontal="center"/>
    </xf>
    <xf numFmtId="42" fontId="0" fillId="0" borderId="13" xfId="0" applyNumberFormat="1" applyFill="1" applyBorder="1" applyAlignment="1" applyProtection="1">
      <alignment horizontal="center"/>
      <protection locked="0"/>
    </xf>
    <xf numFmtId="164" fontId="0" fillId="5" borderId="30" xfId="0" applyNumberFormat="1" applyFill="1" applyBorder="1" applyAlignment="1" applyProtection="1">
      <protection locked="0"/>
    </xf>
    <xf numFmtId="164" fontId="10" fillId="6" borderId="14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3" fillId="0" borderId="26" xfId="2" applyFont="1" applyBorder="1" applyAlignment="1">
      <alignment horizontal="center" wrapText="1"/>
    </xf>
    <xf numFmtId="0" fontId="13" fillId="0" borderId="27" xfId="2" applyFont="1" applyBorder="1" applyAlignment="1">
      <alignment horizontal="center" wrapText="1"/>
    </xf>
    <xf numFmtId="3" fontId="13" fillId="0" borderId="28" xfId="2" applyNumberFormat="1" applyFont="1" applyBorder="1" applyAlignment="1">
      <alignment horizontal="right" wrapText="1"/>
    </xf>
    <xf numFmtId="0" fontId="13" fillId="0" borderId="0" xfId="2" applyFont="1" applyAlignment="1">
      <alignment horizontal="center" wrapText="1"/>
    </xf>
    <xf numFmtId="0" fontId="13" fillId="0" borderId="0" xfId="2" applyFont="1" applyFill="1" applyBorder="1" applyAlignment="1">
      <alignment horizontal="right" wrapText="1"/>
    </xf>
    <xf numFmtId="0" fontId="6" fillId="0" borderId="0" xfId="2"/>
    <xf numFmtId="0" fontId="14" fillId="0" borderId="29" xfId="2" applyFont="1" applyBorder="1" applyAlignment="1">
      <alignment horizontal="center"/>
    </xf>
    <xf numFmtId="0" fontId="14" fillId="0" borderId="16" xfId="2" applyFont="1" applyBorder="1" applyAlignment="1">
      <alignment horizontal="center"/>
    </xf>
    <xf numFmtId="1" fontId="14" fillId="0" borderId="16" xfId="2" applyNumberFormat="1" applyFont="1" applyBorder="1" applyAlignment="1">
      <alignment horizontal="center"/>
    </xf>
    <xf numFmtId="3" fontId="14" fillId="0" borderId="30" xfId="2" applyNumberFormat="1" applyFont="1" applyBorder="1" applyAlignment="1">
      <alignment horizontal="right"/>
    </xf>
    <xf numFmtId="1" fontId="14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1" fontId="14" fillId="0" borderId="0" xfId="2" applyNumberFormat="1" applyFont="1" applyFill="1" applyBorder="1" applyAlignment="1">
      <alignment horizontal="right"/>
    </xf>
    <xf numFmtId="0" fontId="14" fillId="0" borderId="9" xfId="2" applyFont="1" applyBorder="1" applyAlignment="1">
      <alignment horizontal="center"/>
    </xf>
    <xf numFmtId="3" fontId="14" fillId="0" borderId="13" xfId="2" applyNumberFormat="1" applyFont="1" applyBorder="1" applyAlignment="1">
      <alignment horizontal="right"/>
    </xf>
    <xf numFmtId="0" fontId="14" fillId="0" borderId="8" xfId="2" applyFont="1" applyBorder="1" applyAlignment="1">
      <alignment horizontal="center"/>
    </xf>
    <xf numFmtId="1" fontId="14" fillId="0" borderId="8" xfId="2" applyNumberFormat="1" applyFont="1" applyBorder="1" applyAlignment="1">
      <alignment horizontal="center"/>
    </xf>
    <xf numFmtId="171" fontId="6" fillId="0" borderId="0" xfId="2" applyNumberFormat="1"/>
    <xf numFmtId="0" fontId="14" fillId="4" borderId="9" xfId="2" applyFont="1" applyFill="1" applyBorder="1" applyAlignment="1">
      <alignment horizontal="center"/>
    </xf>
    <xf numFmtId="3" fontId="14" fillId="9" borderId="13" xfId="2" applyNumberFormat="1" applyFont="1" applyFill="1" applyBorder="1" applyAlignment="1">
      <alignment horizontal="right"/>
    </xf>
    <xf numFmtId="0" fontId="14" fillId="4" borderId="11" xfId="2" applyFont="1" applyFill="1" applyBorder="1" applyAlignment="1">
      <alignment horizontal="center"/>
    </xf>
    <xf numFmtId="3" fontId="14" fillId="9" borderId="14" xfId="2" applyNumberFormat="1" applyFont="1" applyFill="1" applyBorder="1" applyAlignment="1">
      <alignment horizontal="right"/>
    </xf>
    <xf numFmtId="3" fontId="14" fillId="4" borderId="0" xfId="2" applyNumberFormat="1" applyFont="1" applyFill="1" applyBorder="1" applyAlignment="1">
      <alignment horizontal="right"/>
    </xf>
    <xf numFmtId="0" fontId="6" fillId="0" borderId="0" xfId="2" applyBorder="1"/>
    <xf numFmtId="0" fontId="6" fillId="0" borderId="0" xfId="2" quotePrefix="1" applyBorder="1"/>
    <xf numFmtId="3" fontId="6" fillId="0" borderId="0" xfId="2" applyNumberFormat="1" applyAlignment="1">
      <alignment horizontal="right"/>
    </xf>
    <xf numFmtId="0" fontId="6" fillId="0" borderId="0" xfId="2" quotePrefix="1"/>
    <xf numFmtId="0" fontId="6" fillId="0" borderId="0" xfId="2" applyFill="1" applyAlignment="1">
      <alignment horizontal="right"/>
    </xf>
    <xf numFmtId="0" fontId="6" fillId="0" borderId="0" xfId="2" applyAlignment="1"/>
    <xf numFmtId="0" fontId="9" fillId="0" borderId="1" xfId="0" applyFont="1" applyBorder="1"/>
    <xf numFmtId="0" fontId="0" fillId="0" borderId="33" xfId="0" applyBorder="1"/>
    <xf numFmtId="0" fontId="0" fillId="0" borderId="1" xfId="0" applyFill="1" applyBorder="1"/>
    <xf numFmtId="0" fontId="0" fillId="0" borderId="32" xfId="0" applyBorder="1" applyAlignment="1">
      <alignment vertical="center" wrapText="1"/>
    </xf>
    <xf numFmtId="0" fontId="0" fillId="0" borderId="32" xfId="0" applyBorder="1"/>
    <xf numFmtId="0" fontId="0" fillId="0" borderId="0" xfId="0" applyBorder="1" applyProtection="1">
      <protection locked="0"/>
    </xf>
    <xf numFmtId="0" fontId="4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25" fillId="0" borderId="2" xfId="0" applyFont="1" applyBorder="1"/>
    <xf numFmtId="0" fontId="4" fillId="0" borderId="24" xfId="0" applyFont="1" applyBorder="1" applyAlignment="1">
      <alignment wrapText="1"/>
    </xf>
    <xf numFmtId="2" fontId="0" fillId="0" borderId="19" xfId="0" applyNumberFormat="1" applyFill="1" applyBorder="1" applyAlignment="1" applyProtection="1">
      <protection locked="0"/>
    </xf>
    <xf numFmtId="0" fontId="0" fillId="0" borderId="4" xfId="0" applyFill="1" applyBorder="1"/>
    <xf numFmtId="0" fontId="9" fillId="0" borderId="0" xfId="0" applyFont="1" applyBorder="1"/>
    <xf numFmtId="0" fontId="10" fillId="0" borderId="0" xfId="0" applyFont="1" applyFill="1" applyBorder="1" applyAlignment="1">
      <alignment horizontal="right"/>
    </xf>
    <xf numFmtId="0" fontId="0" fillId="0" borderId="7" xfId="0" applyBorder="1" applyProtection="1"/>
    <xf numFmtId="0" fontId="11" fillId="0" borderId="3" xfId="0" applyFont="1" applyBorder="1" applyAlignment="1"/>
    <xf numFmtId="0" fontId="12" fillId="0" borderId="0" xfId="0" applyFont="1" applyBorder="1" applyAlignment="1"/>
    <xf numFmtId="42" fontId="10" fillId="0" borderId="0" xfId="0" applyNumberFormat="1" applyFont="1" applyFill="1" applyBorder="1" applyAlignment="1" applyProtection="1"/>
    <xf numFmtId="0" fontId="1" fillId="0" borderId="6" xfId="0" quotePrefix="1" applyFont="1" applyBorder="1"/>
    <xf numFmtId="0" fontId="26" fillId="0" borderId="3" xfId="0" quotePrefix="1" applyFont="1" applyBorder="1" applyAlignment="1"/>
    <xf numFmtId="42" fontId="10" fillId="0" borderId="32" xfId="0" applyNumberFormat="1" applyFont="1" applyFill="1" applyBorder="1" applyAlignment="1" applyProtection="1">
      <alignment horizontal="right"/>
    </xf>
    <xf numFmtId="0" fontId="10" fillId="0" borderId="1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10" fillId="7" borderId="10" xfId="0" applyFont="1" applyFill="1" applyBorder="1" applyAlignment="1" applyProtection="1">
      <alignment horizontal="center" vertical="center"/>
      <protection locked="0"/>
    </xf>
    <xf numFmtId="0" fontId="10" fillId="7" borderId="15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167" fontId="3" fillId="7" borderId="10" xfId="0" applyNumberFormat="1" applyFont="1" applyFill="1" applyBorder="1" applyAlignment="1">
      <alignment horizontal="center"/>
    </xf>
    <xf numFmtId="167" fontId="3" fillId="7" borderId="15" xfId="0" applyNumberFormat="1" applyFont="1" applyFill="1" applyBorder="1" applyAlignment="1">
      <alignment horizontal="center"/>
    </xf>
    <xf numFmtId="167" fontId="3" fillId="7" borderId="17" xfId="0" applyNumberFormat="1" applyFont="1" applyFill="1" applyBorder="1" applyAlignment="1">
      <alignment horizontal="center"/>
    </xf>
    <xf numFmtId="167" fontId="24" fillId="7" borderId="10" xfId="0" applyNumberFormat="1" applyFont="1" applyFill="1" applyBorder="1" applyAlignment="1">
      <alignment horizontal="center"/>
    </xf>
    <xf numFmtId="167" fontId="24" fillId="7" borderId="15" xfId="0" applyNumberFormat="1" applyFont="1" applyFill="1" applyBorder="1" applyAlignment="1">
      <alignment horizontal="center"/>
    </xf>
    <xf numFmtId="167" fontId="24" fillId="7" borderId="17" xfId="0" applyNumberFormat="1" applyFont="1" applyFill="1" applyBorder="1" applyAlignment="1">
      <alignment horizontal="center"/>
    </xf>
    <xf numFmtId="0" fontId="0" fillId="0" borderId="8" xfId="0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6" fontId="19" fillId="0" borderId="0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1" fillId="0" borderId="3" xfId="0" applyFont="1" applyBorder="1" applyAlignment="1"/>
    <xf numFmtId="0" fontId="12" fillId="0" borderId="0" xfId="0" applyFont="1" applyBorder="1" applyAlignment="1"/>
    <xf numFmtId="0" fontId="4" fillId="0" borderId="3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15" fillId="0" borderId="24" xfId="0" applyFont="1" applyFill="1" applyBorder="1" applyAlignment="1" applyProtection="1">
      <alignment horizontal="center"/>
      <protection locked="0"/>
    </xf>
    <xf numFmtId="0" fontId="15" fillId="0" borderId="31" xfId="0" applyFont="1" applyFill="1" applyBorder="1" applyAlignment="1" applyProtection="1">
      <alignment horizontal="center"/>
      <protection locked="0"/>
    </xf>
    <xf numFmtId="0" fontId="15" fillId="0" borderId="25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15" fillId="0" borderId="20" xfId="0" applyFont="1" applyFill="1" applyBorder="1" applyAlignment="1" applyProtection="1">
      <alignment horizontal="center"/>
      <protection locked="0"/>
    </xf>
    <xf numFmtId="0" fontId="15" fillId="0" borderId="21" xfId="0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2" applyFont="1" applyFill="1" applyBorder="1" applyAlignment="1">
      <alignment horizontal="center" wrapText="1"/>
    </xf>
    <xf numFmtId="49" fontId="20" fillId="8" borderId="0" xfId="2" applyNumberFormat="1" applyFont="1" applyFill="1" applyAlignment="1">
      <alignment horizontal="center" vertical="center" textRotation="180"/>
    </xf>
    <xf numFmtId="0" fontId="14" fillId="0" borderId="1" xfId="2" applyFont="1" applyFill="1" applyBorder="1" applyAlignment="1">
      <alignment horizontal="center"/>
    </xf>
    <xf numFmtId="0" fontId="22" fillId="0" borderId="18" xfId="0" applyFont="1" applyBorder="1" applyAlignment="1">
      <alignment horizontal="right"/>
    </xf>
    <xf numFmtId="164" fontId="12" fillId="6" borderId="34" xfId="1" applyNumberFormat="1" applyFont="1" applyFill="1" applyBorder="1" applyAlignment="1">
      <alignment horizontal="center"/>
    </xf>
    <xf numFmtId="164" fontId="12" fillId="6" borderId="13" xfId="1" applyNumberFormat="1" applyFont="1" applyFill="1" applyBorder="1" applyAlignment="1">
      <alignment horizontal="center"/>
    </xf>
    <xf numFmtId="0" fontId="1" fillId="0" borderId="3" xfId="0" applyFont="1" applyBorder="1"/>
  </cellXfs>
  <cellStyles count="5">
    <cellStyle name="Euro" xfId="1"/>
    <cellStyle name="Euro 2" xfId="3"/>
    <cellStyle name="Standaard" xfId="0" builtinId="0"/>
    <cellStyle name="Standaard 2" xfId="2"/>
    <cellStyle name="Standaard 3" xfId="4"/>
  </cellStyles>
  <dxfs count="10">
    <dxf>
      <fill>
        <patternFill patternType="lightGray">
          <fgColor indexed="22"/>
        </patternFill>
      </fill>
    </dxf>
    <dxf>
      <fill>
        <patternFill>
          <bgColor indexed="10"/>
        </patternFill>
      </fill>
    </dxf>
    <dxf>
      <fill>
        <patternFill patternType="lightGray">
          <fgColor indexed="22"/>
        </patternFill>
      </fill>
    </dxf>
    <dxf>
      <fill>
        <patternFill>
          <bgColor indexed="9"/>
        </patternFill>
      </fill>
    </dxf>
    <dxf>
      <fill>
        <patternFill patternType="lightGray">
          <fgColor indexed="22"/>
        </patternFill>
      </fill>
    </dxf>
    <dxf>
      <fill>
        <patternFill>
          <bgColor indexed="43"/>
        </patternFill>
      </fill>
    </dxf>
    <dxf>
      <fill>
        <patternFill patternType="lightGray">
          <fgColor indexed="22"/>
        </patternFill>
      </fill>
    </dxf>
    <dxf>
      <fill>
        <patternFill patternType="darkGray">
          <fgColor indexed="9"/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0</xdr:rowOff>
    </xdr:from>
    <xdr:to>
      <xdr:col>2</xdr:col>
      <xdr:colOff>142875</xdr:colOff>
      <xdr:row>0</xdr:row>
      <xdr:rowOff>554721</xdr:rowOff>
    </xdr:to>
    <xdr:pic>
      <xdr:nvPicPr>
        <xdr:cNvPr id="3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0"/>
          <a:ext cx="2247901" cy="554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50</xdr:row>
      <xdr:rowOff>66674</xdr:rowOff>
    </xdr:from>
    <xdr:to>
      <xdr:col>15</xdr:col>
      <xdr:colOff>675161</xdr:colOff>
      <xdr:row>57</xdr:row>
      <xdr:rowOff>96428</xdr:rowOff>
    </xdr:to>
    <xdr:pic>
      <xdr:nvPicPr>
        <xdr:cNvPr id="8" name="Afbeelding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8477249"/>
          <a:ext cx="4713761" cy="1163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showGridLines="0" tabSelected="1" zoomScaleNormal="100" workbookViewId="0">
      <pane ySplit="10" topLeftCell="A11" activePane="bottomLeft" state="frozen"/>
      <selection pane="bottomLeft" activeCell="I14" sqref="I14"/>
    </sheetView>
  </sheetViews>
  <sheetFormatPr defaultRowHeight="12.75" x14ac:dyDescent="0.2"/>
  <cols>
    <col min="1" max="1" width="27.28515625" customWidth="1"/>
    <col min="2" max="3" width="5.140625" customWidth="1"/>
    <col min="4" max="4" width="12.140625" customWidth="1"/>
    <col min="5" max="5" width="6.28515625" customWidth="1"/>
    <col min="6" max="6" width="6.5703125" customWidth="1"/>
    <col min="7" max="7" width="13.140625" customWidth="1"/>
    <col min="8" max="8" width="11.42578125" customWidth="1"/>
    <col min="9" max="9" width="18.140625" customWidth="1"/>
    <col min="10" max="10" width="49.7109375" style="55" customWidth="1"/>
    <col min="11" max="11" width="9.140625" hidden="1" customWidth="1"/>
    <col min="12" max="12" width="3.28515625" style="9" hidden="1" customWidth="1"/>
    <col min="13" max="13" width="5.42578125" style="17" hidden="1" customWidth="1"/>
    <col min="14" max="14" width="3.5703125" style="9" hidden="1" customWidth="1"/>
    <col min="15" max="15" width="3.28515625" style="27" hidden="1" customWidth="1"/>
    <col min="16" max="16" width="39.5703125" hidden="1" customWidth="1"/>
    <col min="17" max="17" width="31.140625" hidden="1" customWidth="1"/>
  </cols>
  <sheetData>
    <row r="1" spans="1:19" ht="45.75" customHeight="1" thickBot="1" x14ac:dyDescent="0.3">
      <c r="A1" s="64"/>
      <c r="C1" s="24"/>
      <c r="D1" s="24"/>
      <c r="E1" s="3"/>
      <c r="F1" s="3"/>
      <c r="G1" s="134"/>
      <c r="H1" s="12"/>
      <c r="I1" s="12"/>
      <c r="J1" s="66" t="s">
        <v>19</v>
      </c>
      <c r="L1" s="14" t="s">
        <v>0</v>
      </c>
      <c r="M1" s="16" t="s">
        <v>9</v>
      </c>
      <c r="N1" s="16" t="s">
        <v>5</v>
      </c>
      <c r="O1" s="25" t="s">
        <v>15</v>
      </c>
      <c r="P1" s="8" t="s">
        <v>8</v>
      </c>
      <c r="Q1" t="s">
        <v>21</v>
      </c>
    </row>
    <row r="2" spans="1:19" ht="21.75" customHeight="1" thickBot="1" x14ac:dyDescent="0.25">
      <c r="A2" s="57">
        <f ca="1">TODAY()</f>
        <v>42900</v>
      </c>
      <c r="B2" s="164" t="s">
        <v>37</v>
      </c>
      <c r="C2" s="165"/>
      <c r="D2" s="166"/>
      <c r="E2" s="151"/>
      <c r="F2" s="152"/>
      <c r="G2" s="152"/>
      <c r="H2" s="152"/>
      <c r="I2" s="153"/>
      <c r="L2" s="9">
        <v>1</v>
      </c>
      <c r="M2" s="15" t="s">
        <v>44</v>
      </c>
      <c r="N2" s="30">
        <v>1</v>
      </c>
      <c r="O2" s="26">
        <v>36</v>
      </c>
      <c r="P2" s="46" t="s">
        <v>32</v>
      </c>
      <c r="Q2" t="s">
        <v>22</v>
      </c>
      <c r="R2" s="13"/>
    </row>
    <row r="3" spans="1:19" ht="26.25" thickBot="1" x14ac:dyDescent="0.25">
      <c r="A3" s="50" t="s">
        <v>6</v>
      </c>
      <c r="B3" s="154"/>
      <c r="C3" s="155"/>
      <c r="D3" s="155"/>
      <c r="E3" s="155"/>
      <c r="F3" s="155"/>
      <c r="G3" s="155"/>
      <c r="H3" s="155"/>
      <c r="I3" s="156"/>
      <c r="J3" s="74" t="s">
        <v>34</v>
      </c>
      <c r="L3" s="9">
        <v>2</v>
      </c>
      <c r="M3" s="15" t="s">
        <v>11</v>
      </c>
      <c r="N3" s="30">
        <v>0.5</v>
      </c>
      <c r="O3" s="26">
        <v>12</v>
      </c>
      <c r="P3" s="45" t="s">
        <v>33</v>
      </c>
      <c r="Q3" t="s">
        <v>23</v>
      </c>
      <c r="R3" s="13"/>
    </row>
    <row r="4" spans="1:19" s="4" customFormat="1" ht="15" customHeight="1" x14ac:dyDescent="0.2">
      <c r="A4" s="32"/>
      <c r="B4" s="132"/>
      <c r="C4" s="132"/>
      <c r="D4" s="5"/>
      <c r="E4" s="5"/>
      <c r="F4" s="5"/>
      <c r="H4" s="5"/>
      <c r="I4" s="133"/>
      <c r="J4" s="173" t="s">
        <v>20</v>
      </c>
      <c r="L4" s="10">
        <v>3</v>
      </c>
      <c r="M4" s="15" t="s">
        <v>10</v>
      </c>
      <c r="N4" s="30">
        <v>0.8</v>
      </c>
      <c r="O4" s="26">
        <v>24</v>
      </c>
      <c r="P4" s="45"/>
      <c r="R4" s="13"/>
      <c r="S4"/>
    </row>
    <row r="5" spans="1:19" ht="14.25" x14ac:dyDescent="0.2">
      <c r="A5" s="33" t="s">
        <v>36</v>
      </c>
      <c r="B5" s="70"/>
      <c r="C5" s="70"/>
      <c r="D5" s="1"/>
      <c r="E5" s="68">
        <f>(Totaal.aangevraagd)*0.5</f>
        <v>0</v>
      </c>
      <c r="F5" s="1"/>
      <c r="G5" s="167">
        <v>750000</v>
      </c>
      <c r="H5" s="167"/>
      <c r="I5" s="90">
        <f>PK.Totaal+Toew.MK+Toew.BR+Toew.IK</f>
        <v>0</v>
      </c>
      <c r="J5" s="173"/>
      <c r="L5" s="10">
        <v>4</v>
      </c>
      <c r="M5" s="15" t="s">
        <v>12</v>
      </c>
      <c r="N5" s="30"/>
      <c r="O5" s="26"/>
      <c r="P5" s="45"/>
      <c r="R5" s="13"/>
    </row>
    <row r="6" spans="1:19" ht="14.25" x14ac:dyDescent="0.2">
      <c r="A6" s="51" t="s">
        <v>58</v>
      </c>
      <c r="B6" s="71"/>
      <c r="C6" s="71"/>
      <c r="D6" s="1"/>
      <c r="E6" s="1"/>
      <c r="F6" s="1"/>
      <c r="H6" s="1"/>
      <c r="I6" s="90">
        <f>Totaal.aangevraagd+(Co.finan.financieel)</f>
        <v>0</v>
      </c>
      <c r="J6" s="173"/>
      <c r="L6" s="10">
        <v>6</v>
      </c>
      <c r="N6" s="30"/>
      <c r="O6" s="26"/>
      <c r="P6" s="46"/>
      <c r="R6" s="13"/>
    </row>
    <row r="7" spans="1:19" ht="14.25" x14ac:dyDescent="0.2">
      <c r="A7" s="33" t="s">
        <v>38</v>
      </c>
      <c r="B7" s="70"/>
      <c r="C7" s="70"/>
      <c r="D7" s="1"/>
      <c r="E7" s="1"/>
      <c r="F7" s="1"/>
      <c r="H7" s="1"/>
      <c r="I7" s="91" t="str">
        <f>IF(Totaal.cofinanciering-Staffel&gt;-1000.001,IF(Totaal.cofinanciering-Staffel&lt;1000.001,"voldoet aan staffel","voldoet niet aan staffel"),"voldoet niet aan staffel")</f>
        <v>voldoet aan staffel</v>
      </c>
      <c r="J7" s="173"/>
      <c r="L7" s="9">
        <v>7</v>
      </c>
      <c r="N7" s="30"/>
      <c r="O7" s="26"/>
      <c r="P7" s="46"/>
      <c r="R7" s="13"/>
    </row>
    <row r="8" spans="1:19" x14ac:dyDescent="0.2">
      <c r="A8" s="85" t="str">
        <f>IF(Totaal.TLV.STW&gt;=375000.001,IF(Toew.IK&gt;=249999.999,IF(Totaal.TLV.STW&gt;=500000.001,"Overschrijding STW bijdrage", " "), "Overschrijding STW bijdrage"), " ")</f>
        <v xml:space="preserve"> </v>
      </c>
      <c r="B8" s="1"/>
      <c r="C8" s="1"/>
      <c r="D8" s="1"/>
      <c r="E8" s="1"/>
      <c r="F8" s="1"/>
      <c r="I8" s="188" t="str">
        <f>IF(I7="Voldoet niet aan staffel","Voor deze HTM call is 50% cash co-financiering vereist."," ")</f>
        <v xml:space="preserve"> </v>
      </c>
      <c r="J8" s="66"/>
      <c r="L8" s="9">
        <v>8</v>
      </c>
      <c r="N8" s="30"/>
      <c r="O8" s="26"/>
      <c r="P8" s="46"/>
      <c r="R8" s="13"/>
    </row>
    <row r="9" spans="1:19" ht="14.25" x14ac:dyDescent="0.2">
      <c r="A9" s="191" t="s">
        <v>63</v>
      </c>
      <c r="B9" s="1"/>
      <c r="C9" s="1"/>
      <c r="D9" s="1"/>
      <c r="E9" s="1"/>
      <c r="F9" s="1"/>
      <c r="I9" s="190">
        <f>Totaal.aangevraagd/2</f>
        <v>0</v>
      </c>
      <c r="J9" s="66"/>
      <c r="N9" s="30"/>
      <c r="O9" s="26"/>
      <c r="P9" s="46"/>
      <c r="R9" s="13"/>
    </row>
    <row r="10" spans="1:19" ht="15" thickBot="1" x14ac:dyDescent="0.25">
      <c r="A10" s="79" t="s">
        <v>29</v>
      </c>
      <c r="B10" s="75"/>
      <c r="C10" s="75"/>
      <c r="D10" s="34"/>
      <c r="E10" s="34"/>
      <c r="F10" s="34"/>
      <c r="H10" s="34"/>
      <c r="I10" s="189">
        <f>+ABS(Co.finan.financieel)</f>
        <v>0</v>
      </c>
      <c r="J10" s="66"/>
      <c r="L10" s="10">
        <v>9</v>
      </c>
      <c r="N10" s="30"/>
      <c r="O10" s="26"/>
      <c r="P10" s="46"/>
      <c r="R10" s="13"/>
    </row>
    <row r="11" spans="1:19" ht="7.5" customHeight="1" thickBot="1" x14ac:dyDescent="0.25">
      <c r="A11" s="84"/>
      <c r="B11" s="63"/>
      <c r="C11" s="63"/>
      <c r="D11" s="63"/>
      <c r="E11" s="63"/>
      <c r="F11" s="63"/>
      <c r="G11" s="63"/>
      <c r="H11" s="34"/>
      <c r="I11" s="34"/>
      <c r="J11" s="52"/>
      <c r="L11" s="10">
        <v>10</v>
      </c>
      <c r="N11" s="30"/>
      <c r="O11" s="26"/>
      <c r="P11" s="45"/>
      <c r="R11" s="13"/>
    </row>
    <row r="12" spans="1:19" ht="18.75" customHeight="1" thickBot="1" x14ac:dyDescent="0.3">
      <c r="A12" s="157" t="s">
        <v>40</v>
      </c>
      <c r="B12" s="158"/>
      <c r="C12" s="158"/>
      <c r="D12" s="158"/>
      <c r="E12" s="158"/>
      <c r="F12" s="158"/>
      <c r="G12" s="158"/>
      <c r="H12" s="158"/>
      <c r="I12" s="159"/>
      <c r="J12" s="172" t="s">
        <v>59</v>
      </c>
      <c r="L12" s="10">
        <v>11</v>
      </c>
      <c r="N12" s="30"/>
      <c r="O12" s="26"/>
      <c r="P12" s="46" t="s">
        <v>7</v>
      </c>
    </row>
    <row r="13" spans="1:19" ht="26.25" customHeight="1" x14ac:dyDescent="0.2">
      <c r="A13" s="136" t="s">
        <v>4</v>
      </c>
      <c r="B13" s="168" t="s">
        <v>43</v>
      </c>
      <c r="C13" s="169"/>
      <c r="D13" s="96" t="s">
        <v>41</v>
      </c>
      <c r="E13" s="96" t="s">
        <v>16</v>
      </c>
      <c r="F13" s="1"/>
      <c r="G13" s="20"/>
      <c r="H13" s="129"/>
      <c r="I13" s="88" t="s">
        <v>42</v>
      </c>
      <c r="J13" s="172"/>
      <c r="L13" s="10">
        <v>12</v>
      </c>
      <c r="N13" s="30"/>
      <c r="O13" s="26"/>
      <c r="P13" s="46" t="s">
        <v>17</v>
      </c>
    </row>
    <row r="14" spans="1:19" x14ac:dyDescent="0.2">
      <c r="A14" s="137"/>
      <c r="B14" s="163">
        <v>1</v>
      </c>
      <c r="C14" s="163"/>
      <c r="D14" s="58"/>
      <c r="E14" s="35"/>
      <c r="F14" s="1"/>
      <c r="G14" s="1"/>
      <c r="H14" s="130"/>
      <c r="I14" s="89"/>
      <c r="J14" s="172"/>
      <c r="L14" s="9">
        <v>13</v>
      </c>
      <c r="N14" s="31"/>
      <c r="O14" s="26"/>
      <c r="P14" s="45" t="s">
        <v>13</v>
      </c>
    </row>
    <row r="15" spans="1:19" x14ac:dyDescent="0.2">
      <c r="A15" s="137"/>
      <c r="B15" s="163">
        <v>2</v>
      </c>
      <c r="C15" s="163"/>
      <c r="D15" s="58"/>
      <c r="E15" s="35"/>
      <c r="F15" s="1"/>
      <c r="G15" s="1"/>
      <c r="H15" s="130"/>
      <c r="I15" s="89"/>
      <c r="J15" s="172"/>
      <c r="L15" s="9">
        <v>14</v>
      </c>
      <c r="N15" s="31"/>
      <c r="O15" s="26"/>
      <c r="P15" s="45" t="s">
        <v>18</v>
      </c>
    </row>
    <row r="16" spans="1:19" x14ac:dyDescent="0.2">
      <c r="A16" s="137"/>
      <c r="B16" s="163"/>
      <c r="C16" s="163"/>
      <c r="D16" s="58"/>
      <c r="E16" s="35"/>
      <c r="F16" s="1"/>
      <c r="G16" s="1"/>
      <c r="H16" s="130"/>
      <c r="I16" s="89"/>
      <c r="J16" s="172"/>
      <c r="L16" s="10">
        <v>15</v>
      </c>
      <c r="N16" s="31"/>
      <c r="O16" s="26"/>
      <c r="P16" s="46" t="s">
        <v>14</v>
      </c>
    </row>
    <row r="17" spans="1:19" x14ac:dyDescent="0.2">
      <c r="A17" s="137"/>
      <c r="B17" s="163"/>
      <c r="C17" s="163"/>
      <c r="D17" s="58"/>
      <c r="E17" s="35"/>
      <c r="F17" s="1"/>
      <c r="G17" s="1"/>
      <c r="H17" s="130"/>
      <c r="I17" s="89"/>
      <c r="J17" s="172"/>
      <c r="L17" s="10">
        <v>16</v>
      </c>
      <c r="P17" s="46" t="s">
        <v>45</v>
      </c>
    </row>
    <row r="18" spans="1:19" x14ac:dyDescent="0.2">
      <c r="A18" s="137"/>
      <c r="B18" s="163"/>
      <c r="C18" s="163"/>
      <c r="D18" s="58"/>
      <c r="E18" s="35"/>
      <c r="F18" s="1"/>
      <c r="G18" s="1"/>
      <c r="H18" s="130"/>
      <c r="I18" s="89"/>
      <c r="J18" s="172"/>
      <c r="L18" s="42">
        <v>17</v>
      </c>
      <c r="P18" s="45" t="s">
        <v>46</v>
      </c>
    </row>
    <row r="19" spans="1:19" x14ac:dyDescent="0.2">
      <c r="A19" s="137"/>
      <c r="B19" s="163"/>
      <c r="C19" s="163"/>
      <c r="D19" s="58"/>
      <c r="E19" s="35"/>
      <c r="F19" s="1"/>
      <c r="G19" s="1"/>
      <c r="H19" s="130"/>
      <c r="I19" s="89"/>
      <c r="J19" s="172"/>
      <c r="L19" s="42">
        <v>18</v>
      </c>
      <c r="P19" s="45"/>
    </row>
    <row r="20" spans="1:19" s="36" customFormat="1" x14ac:dyDescent="0.2">
      <c r="A20" s="137"/>
      <c r="B20" s="163"/>
      <c r="C20" s="163"/>
      <c r="D20" s="58"/>
      <c r="E20" s="35"/>
      <c r="F20" s="131"/>
      <c r="G20" s="131"/>
      <c r="H20" s="130"/>
      <c r="I20" s="89"/>
      <c r="J20" s="172"/>
      <c r="L20" s="37">
        <v>19</v>
      </c>
      <c r="M20" s="38"/>
      <c r="N20" s="37"/>
      <c r="O20" s="39"/>
      <c r="P20" s="46"/>
    </row>
    <row r="21" spans="1:19" s="36" customFormat="1" x14ac:dyDescent="0.2">
      <c r="A21" s="137"/>
      <c r="B21" s="163"/>
      <c r="C21" s="163"/>
      <c r="D21" s="58"/>
      <c r="E21" s="35"/>
      <c r="F21" s="131"/>
      <c r="G21" s="131"/>
      <c r="H21" s="130"/>
      <c r="I21" s="89"/>
      <c r="J21" s="172"/>
      <c r="L21" s="37">
        <v>20</v>
      </c>
      <c r="M21" s="43"/>
      <c r="N21" s="37"/>
      <c r="O21" s="39"/>
      <c r="P21" s="46"/>
      <c r="R21" s="44"/>
      <c r="S21" s="44"/>
    </row>
    <row r="22" spans="1:19" s="36" customFormat="1" x14ac:dyDescent="0.2">
      <c r="A22" s="137"/>
      <c r="B22" s="163"/>
      <c r="C22" s="163"/>
      <c r="D22" s="58"/>
      <c r="E22" s="35"/>
      <c r="F22" s="131"/>
      <c r="G22" s="131"/>
      <c r="H22" s="130"/>
      <c r="I22" s="89"/>
      <c r="J22" s="172"/>
      <c r="M22" s="38"/>
      <c r="N22" s="37"/>
      <c r="O22" s="39"/>
      <c r="P22" s="46"/>
    </row>
    <row r="23" spans="1:19" s="36" customFormat="1" x14ac:dyDescent="0.2">
      <c r="A23" s="137"/>
      <c r="B23" s="163"/>
      <c r="C23" s="163"/>
      <c r="D23" s="58"/>
      <c r="E23" s="35"/>
      <c r="F23" s="131"/>
      <c r="G23" s="131"/>
      <c r="H23" s="130"/>
      <c r="I23" s="89"/>
      <c r="J23" s="172"/>
      <c r="M23" s="38"/>
      <c r="N23" s="37"/>
      <c r="O23" s="39"/>
      <c r="P23" s="46"/>
    </row>
    <row r="24" spans="1:19" s="36" customFormat="1" x14ac:dyDescent="0.2">
      <c r="A24" s="137"/>
      <c r="B24" s="163"/>
      <c r="C24" s="163"/>
      <c r="D24" s="58"/>
      <c r="E24" s="35"/>
      <c r="F24" s="131"/>
      <c r="G24" s="131"/>
      <c r="H24" s="130"/>
      <c r="I24" s="89"/>
      <c r="J24" s="172"/>
      <c r="M24" s="43"/>
      <c r="N24" s="37"/>
      <c r="O24" s="39"/>
      <c r="R24" s="44"/>
      <c r="S24" s="44"/>
    </row>
    <row r="25" spans="1:19" s="36" customFormat="1" ht="18.75" thickBot="1" x14ac:dyDescent="0.3">
      <c r="A25" s="23"/>
      <c r="B25" s="24"/>
      <c r="C25" s="24"/>
      <c r="D25" s="69"/>
      <c r="E25" s="69"/>
      <c r="F25" s="49" t="s">
        <v>30</v>
      </c>
      <c r="G25" s="78"/>
      <c r="H25" s="127"/>
      <c r="I25" s="92">
        <f>SUM(I14:I24)</f>
        <v>0</v>
      </c>
      <c r="J25" s="172"/>
      <c r="L25" s="37"/>
      <c r="N25" s="42"/>
      <c r="O25" s="38"/>
      <c r="P25" s="37"/>
      <c r="Q25" s="39"/>
      <c r="R25"/>
    </row>
    <row r="26" spans="1:19" s="36" customFormat="1" ht="2.25" customHeight="1" x14ac:dyDescent="0.2">
      <c r="A26"/>
      <c r="B26"/>
      <c r="C26"/>
      <c r="D26"/>
      <c r="E26"/>
      <c r="F26"/>
      <c r="G26"/>
      <c r="H26" s="77"/>
      <c r="I26" s="77"/>
      <c r="J26" s="56"/>
      <c r="L26" s="67"/>
      <c r="M26" s="38"/>
      <c r="N26" s="37"/>
      <c r="O26" s="39"/>
      <c r="P26"/>
    </row>
    <row r="27" spans="1:19" s="36" customFormat="1" ht="5.25" customHeight="1" thickBot="1" x14ac:dyDescent="0.25">
      <c r="A27"/>
      <c r="B27"/>
      <c r="C27"/>
      <c r="D27" s="9"/>
      <c r="E27" s="9"/>
      <c r="F27" s="17"/>
      <c r="G27" s="9"/>
      <c r="H27" s="78"/>
      <c r="I27" s="78"/>
      <c r="J27" s="56"/>
      <c r="L27" s="42"/>
      <c r="M27" s="38"/>
      <c r="N27" s="37"/>
      <c r="O27" s="39"/>
      <c r="P27"/>
    </row>
    <row r="28" spans="1:19" s="4" customFormat="1" ht="17.25" thickBot="1" x14ac:dyDescent="0.3">
      <c r="A28" s="160" t="s">
        <v>39</v>
      </c>
      <c r="B28" s="161"/>
      <c r="C28" s="161"/>
      <c r="D28" s="161"/>
      <c r="E28" s="161"/>
      <c r="F28" s="161"/>
      <c r="G28" s="161"/>
      <c r="H28" s="161"/>
      <c r="I28" s="162"/>
      <c r="J28" s="53"/>
      <c r="L28" s="42"/>
      <c r="M28" s="17"/>
      <c r="N28" s="10"/>
      <c r="O28" s="28"/>
      <c r="P28"/>
      <c r="Q28"/>
    </row>
    <row r="29" spans="1:19" s="4" customFormat="1" x14ac:dyDescent="0.2">
      <c r="A29" s="138"/>
      <c r="B29" s="128"/>
      <c r="C29" s="128"/>
      <c r="D29" s="128"/>
      <c r="E29" s="128"/>
      <c r="F29" s="5"/>
      <c r="G29" s="126"/>
      <c r="H29" s="139"/>
      <c r="I29" s="135"/>
      <c r="J29" s="183" t="s">
        <v>60</v>
      </c>
      <c r="L29" s="10"/>
      <c r="M29" s="17"/>
      <c r="N29" s="10"/>
      <c r="O29" s="28"/>
      <c r="P29"/>
      <c r="R29"/>
      <c r="S29"/>
    </row>
    <row r="30" spans="1:19" ht="15" x14ac:dyDescent="0.25">
      <c r="A30" s="170" t="s">
        <v>1</v>
      </c>
      <c r="B30" s="171"/>
      <c r="C30" s="171"/>
      <c r="D30" s="171"/>
      <c r="E30" s="171"/>
      <c r="F30" s="1"/>
      <c r="G30" s="1"/>
      <c r="H30" s="147" t="s">
        <v>62</v>
      </c>
      <c r="I30" s="93">
        <v>0</v>
      </c>
      <c r="J30" s="184"/>
      <c r="P30" s="36"/>
    </row>
    <row r="31" spans="1:19" ht="15" x14ac:dyDescent="0.25">
      <c r="A31" s="21"/>
      <c r="B31" s="19"/>
      <c r="C31" s="5"/>
      <c r="D31" s="5"/>
      <c r="E31" s="5"/>
      <c r="F31" s="1"/>
      <c r="G31" s="1"/>
      <c r="H31" s="140"/>
      <c r="I31" s="72"/>
      <c r="J31" s="184"/>
      <c r="P31" s="36"/>
    </row>
    <row r="32" spans="1:19" ht="15" x14ac:dyDescent="0.25">
      <c r="A32" s="170" t="s">
        <v>2</v>
      </c>
      <c r="B32" s="171"/>
      <c r="C32" s="171"/>
      <c r="D32" s="171"/>
      <c r="E32" s="171"/>
      <c r="F32" s="1"/>
      <c r="G32" s="1"/>
      <c r="H32" s="147" t="s">
        <v>62</v>
      </c>
      <c r="I32" s="93">
        <v>0</v>
      </c>
      <c r="J32" s="184"/>
      <c r="P32" s="36"/>
    </row>
    <row r="33" spans="1:19" ht="15" x14ac:dyDescent="0.25">
      <c r="A33" s="21"/>
      <c r="B33" s="19"/>
      <c r="C33" s="5"/>
      <c r="D33" s="1"/>
      <c r="E33" s="1"/>
      <c r="F33" s="1"/>
      <c r="G33" s="1"/>
      <c r="H33" s="140"/>
      <c r="I33" s="73"/>
      <c r="J33" s="184"/>
      <c r="P33" s="44"/>
    </row>
    <row r="34" spans="1:19" ht="15" x14ac:dyDescent="0.25">
      <c r="A34" s="170" t="s">
        <v>3</v>
      </c>
      <c r="B34" s="171"/>
      <c r="C34" s="171"/>
      <c r="D34" s="171"/>
      <c r="E34" s="171"/>
      <c r="F34" s="1"/>
      <c r="G34" s="1"/>
      <c r="H34" s="147" t="s">
        <v>62</v>
      </c>
      <c r="I34" s="93">
        <v>0</v>
      </c>
      <c r="J34" s="184"/>
    </row>
    <row r="35" spans="1:19" ht="15" x14ac:dyDescent="0.25">
      <c r="A35" s="142"/>
      <c r="B35" s="143"/>
      <c r="C35" s="143"/>
      <c r="D35" s="143"/>
      <c r="E35" s="143"/>
      <c r="F35" s="1"/>
      <c r="G35" s="1"/>
      <c r="H35" s="144"/>
      <c r="I35" s="73"/>
      <c r="J35" s="184"/>
    </row>
    <row r="36" spans="1:19" ht="15" x14ac:dyDescent="0.25">
      <c r="A36" s="146" t="s">
        <v>61</v>
      </c>
      <c r="B36" s="143"/>
      <c r="C36" s="143"/>
      <c r="D36" s="143"/>
      <c r="E36" s="143"/>
      <c r="F36" s="1"/>
      <c r="G36" s="1"/>
      <c r="H36" s="144"/>
      <c r="I36" s="73"/>
      <c r="J36" s="184"/>
    </row>
    <row r="37" spans="1:19" ht="13.5" thickBot="1" x14ac:dyDescent="0.25">
      <c r="A37" s="145"/>
      <c r="B37" s="47"/>
      <c r="C37" s="48"/>
      <c r="D37" s="34"/>
      <c r="E37" s="34"/>
      <c r="F37" s="65" t="str">
        <f>IF(Toew.IK&gt;249999.999,"Let op! TWW bijdrage is nu verhoogd tot 0,5M€", " ")</f>
        <v xml:space="preserve"> </v>
      </c>
      <c r="G37" s="34"/>
      <c r="H37" s="34"/>
      <c r="I37" s="73"/>
      <c r="J37" s="184"/>
    </row>
    <row r="38" spans="1:19" ht="8.25" customHeight="1" thickBot="1" x14ac:dyDescent="0.25">
      <c r="H38" s="60"/>
      <c r="I38" s="60"/>
      <c r="M38" s="18"/>
      <c r="R38" s="4"/>
      <c r="S38" s="4"/>
    </row>
    <row r="39" spans="1:19" ht="18.75" thickBot="1" x14ac:dyDescent="0.3">
      <c r="A39" s="157" t="s">
        <v>27</v>
      </c>
      <c r="B39" s="158"/>
      <c r="C39" s="158"/>
      <c r="D39" s="158"/>
      <c r="E39" s="158"/>
      <c r="F39" s="158"/>
      <c r="G39" s="158"/>
      <c r="H39" s="158"/>
      <c r="I39" s="159"/>
    </row>
    <row r="40" spans="1:19" ht="9" customHeight="1" thickBot="1" x14ac:dyDescent="0.25">
      <c r="A40" s="22"/>
      <c r="B40" s="20"/>
      <c r="C40" s="20"/>
      <c r="D40" s="20"/>
      <c r="E40" s="20"/>
      <c r="F40" s="20"/>
      <c r="G40" s="20"/>
      <c r="H40" s="141"/>
      <c r="I40" s="81"/>
      <c r="M40" s="11"/>
      <c r="R40" s="7"/>
      <c r="S40" s="7"/>
    </row>
    <row r="41" spans="1:19" s="36" customFormat="1" ht="15.75" thickBot="1" x14ac:dyDescent="0.3">
      <c r="A41" s="148" t="s">
        <v>28</v>
      </c>
      <c r="B41" s="149"/>
      <c r="C41" s="149"/>
      <c r="D41" s="149"/>
      <c r="E41" s="149"/>
      <c r="F41" s="149"/>
      <c r="G41" s="149"/>
      <c r="H41" s="149"/>
      <c r="I41" s="150"/>
      <c r="J41" s="56"/>
      <c r="L41" s="37"/>
      <c r="M41" s="38"/>
      <c r="N41" s="37"/>
      <c r="O41" s="39"/>
      <c r="P41" s="4"/>
    </row>
    <row r="42" spans="1:19" ht="29.25" customHeight="1" collapsed="1" thickBot="1" x14ac:dyDescent="0.3">
      <c r="A42" s="180" t="s">
        <v>55</v>
      </c>
      <c r="B42" s="181"/>
      <c r="C42" s="181"/>
      <c r="D42" s="181"/>
      <c r="E42" s="182"/>
      <c r="F42" s="62" t="s">
        <v>35</v>
      </c>
      <c r="G42" s="62" t="s">
        <v>54</v>
      </c>
      <c r="H42" s="87" t="s">
        <v>52</v>
      </c>
      <c r="I42" s="86" t="s">
        <v>53</v>
      </c>
      <c r="J42" s="172" t="s">
        <v>31</v>
      </c>
      <c r="K42" s="27"/>
      <c r="L42" s="37"/>
      <c r="M42"/>
      <c r="N42" s="2"/>
      <c r="O42" s="2"/>
    </row>
    <row r="43" spans="1:19" ht="12.75" customHeight="1" x14ac:dyDescent="0.25">
      <c r="A43" s="174"/>
      <c r="B43" s="175"/>
      <c r="C43" s="175"/>
      <c r="D43" s="175"/>
      <c r="E43" s="176"/>
      <c r="F43" s="61"/>
      <c r="G43" s="94"/>
      <c r="H43" s="76">
        <f t="shared" ref="H43:H51" si="0">G43*0.21</f>
        <v>0</v>
      </c>
      <c r="I43" s="80">
        <f t="shared" ref="I43:I51" si="1">G43+H43</f>
        <v>0</v>
      </c>
      <c r="J43" s="172"/>
      <c r="K43" s="27"/>
      <c r="L43"/>
      <c r="M43"/>
      <c r="N43" s="2"/>
      <c r="O43" s="2"/>
    </row>
    <row r="44" spans="1:19" ht="12.75" customHeight="1" x14ac:dyDescent="0.25">
      <c r="A44" s="177"/>
      <c r="B44" s="178"/>
      <c r="C44" s="178"/>
      <c r="D44" s="178"/>
      <c r="E44" s="179"/>
      <c r="F44" s="59"/>
      <c r="G44" s="94"/>
      <c r="H44" s="76">
        <f t="shared" si="0"/>
        <v>0</v>
      </c>
      <c r="I44" s="80">
        <f t="shared" si="1"/>
        <v>0</v>
      </c>
      <c r="J44" s="172"/>
      <c r="K44" s="27"/>
      <c r="L44"/>
      <c r="M44"/>
      <c r="N44" s="2"/>
      <c r="O44" s="2"/>
    </row>
    <row r="45" spans="1:19" ht="12.75" customHeight="1" x14ac:dyDescent="0.2">
      <c r="A45" s="177"/>
      <c r="B45" s="178"/>
      <c r="C45" s="178"/>
      <c r="D45" s="178"/>
      <c r="E45" s="179"/>
      <c r="F45" s="59"/>
      <c r="G45" s="94"/>
      <c r="H45" s="76">
        <f t="shared" si="0"/>
        <v>0</v>
      </c>
      <c r="I45" s="80">
        <f t="shared" si="1"/>
        <v>0</v>
      </c>
      <c r="J45" s="172"/>
      <c r="K45" s="27"/>
      <c r="L45" s="5"/>
      <c r="M45"/>
      <c r="N45"/>
      <c r="O45"/>
    </row>
    <row r="46" spans="1:19" ht="12.75" customHeight="1" x14ac:dyDescent="0.2">
      <c r="A46" s="177"/>
      <c r="B46" s="178"/>
      <c r="C46" s="178"/>
      <c r="D46" s="178"/>
      <c r="E46" s="179"/>
      <c r="F46" s="59"/>
      <c r="G46" s="94"/>
      <c r="H46" s="76">
        <f t="shared" si="0"/>
        <v>0</v>
      </c>
      <c r="I46" s="80">
        <f t="shared" si="1"/>
        <v>0</v>
      </c>
      <c r="J46" s="172"/>
      <c r="K46" s="27"/>
      <c r="L46" s="36"/>
      <c r="M46"/>
      <c r="N46"/>
      <c r="O46"/>
    </row>
    <row r="47" spans="1:19" s="2" customFormat="1" ht="12.75" customHeight="1" x14ac:dyDescent="0.25">
      <c r="A47" s="177"/>
      <c r="B47" s="178"/>
      <c r="C47" s="178"/>
      <c r="D47" s="178"/>
      <c r="E47" s="179"/>
      <c r="F47" s="59"/>
      <c r="G47" s="94"/>
      <c r="H47" s="76">
        <f t="shared" si="0"/>
        <v>0</v>
      </c>
      <c r="I47" s="80">
        <f t="shared" si="1"/>
        <v>0</v>
      </c>
      <c r="J47" s="172"/>
      <c r="K47" s="29"/>
      <c r="L47" s="36"/>
      <c r="N47"/>
      <c r="O47"/>
    </row>
    <row r="48" spans="1:19" s="2" customFormat="1" ht="12.75" customHeight="1" x14ac:dyDescent="0.25">
      <c r="A48" s="177"/>
      <c r="B48" s="178"/>
      <c r="C48" s="178"/>
      <c r="D48" s="178"/>
      <c r="E48" s="179"/>
      <c r="F48" s="59"/>
      <c r="G48" s="94"/>
      <c r="H48" s="76">
        <f t="shared" si="0"/>
        <v>0</v>
      </c>
      <c r="I48" s="80">
        <f t="shared" si="1"/>
        <v>0</v>
      </c>
      <c r="J48" s="172"/>
      <c r="K48" s="29"/>
      <c r="L48" s="36"/>
      <c r="N48"/>
      <c r="O48"/>
    </row>
    <row r="49" spans="1:19" s="40" customFormat="1" ht="12.75" customHeight="1" x14ac:dyDescent="0.25">
      <c r="A49" s="177"/>
      <c r="B49" s="178"/>
      <c r="C49" s="178"/>
      <c r="D49" s="178"/>
      <c r="E49" s="179"/>
      <c r="F49" s="59"/>
      <c r="G49" s="94"/>
      <c r="H49" s="76">
        <f t="shared" si="0"/>
        <v>0</v>
      </c>
      <c r="I49" s="80">
        <f t="shared" si="1"/>
        <v>0</v>
      </c>
      <c r="J49" s="172"/>
      <c r="K49" s="41"/>
      <c r="L49" s="36"/>
      <c r="N49" s="36"/>
      <c r="O49" s="36"/>
    </row>
    <row r="50" spans="1:19" s="36" customFormat="1" ht="12.75" customHeight="1" x14ac:dyDescent="0.2">
      <c r="A50" s="177"/>
      <c r="B50" s="178"/>
      <c r="C50" s="178"/>
      <c r="D50" s="178"/>
      <c r="E50" s="179"/>
      <c r="F50" s="59"/>
      <c r="G50" s="94"/>
      <c r="H50" s="76">
        <f t="shared" si="0"/>
        <v>0</v>
      </c>
      <c r="I50" s="80">
        <f t="shared" si="1"/>
        <v>0</v>
      </c>
      <c r="J50" s="172"/>
      <c r="K50" s="39"/>
    </row>
    <row r="51" spans="1:19" s="36" customFormat="1" ht="12.75" customHeight="1" x14ac:dyDescent="0.2">
      <c r="A51" s="177"/>
      <c r="B51" s="178"/>
      <c r="C51" s="178"/>
      <c r="D51" s="178"/>
      <c r="E51" s="179"/>
      <c r="F51" s="59"/>
      <c r="G51" s="94"/>
      <c r="H51" s="76">
        <f t="shared" si="0"/>
        <v>0</v>
      </c>
      <c r="I51" s="80">
        <f t="shared" si="1"/>
        <v>0</v>
      </c>
      <c r="J51" s="172"/>
      <c r="K51" s="39"/>
    </row>
    <row r="52" spans="1:19" s="36" customFormat="1" ht="18.75" thickBot="1" x14ac:dyDescent="0.3">
      <c r="A52" s="23"/>
      <c r="B52" s="24"/>
      <c r="C52" s="24"/>
      <c r="D52" s="69"/>
      <c r="E52" s="69"/>
      <c r="F52" s="49" t="s">
        <v>28</v>
      </c>
      <c r="G52" s="95">
        <f>SUM(F43:G51)</f>
        <v>0</v>
      </c>
      <c r="H52" s="82">
        <f>SUM(H43:H51)</f>
        <v>0</v>
      </c>
      <c r="I52" s="83">
        <f>SUM(I43:I51)</f>
        <v>0</v>
      </c>
      <c r="J52" s="67"/>
      <c r="L52"/>
      <c r="M52" s="38"/>
      <c r="N52" s="37"/>
      <c r="O52" s="39"/>
      <c r="P52"/>
    </row>
    <row r="53" spans="1:19" s="36" customFormat="1" ht="18" x14ac:dyDescent="0.25">
      <c r="A53" s="54"/>
      <c r="B53" s="3"/>
      <c r="C53" s="3"/>
      <c r="D53" s="6"/>
      <c r="E53" s="6"/>
      <c r="F53" s="6"/>
      <c r="G53" s="6"/>
      <c r="J53" s="56"/>
      <c r="L53" s="37"/>
      <c r="M53" s="38"/>
      <c r="N53" s="37"/>
      <c r="O53" s="39"/>
      <c r="P53"/>
    </row>
    <row r="54" spans="1:19" s="36" customFormat="1" x14ac:dyDescent="0.2">
      <c r="A54"/>
      <c r="B54"/>
      <c r="C54"/>
      <c r="G54" s="37"/>
      <c r="J54" s="56"/>
      <c r="L54" s="37"/>
      <c r="P54"/>
    </row>
    <row r="55" spans="1:19" ht="15.75" collapsed="1" x14ac:dyDescent="0.25">
      <c r="L55" s="36"/>
      <c r="P55" s="2"/>
    </row>
    <row r="56" spans="1:19" ht="13.5" customHeight="1" x14ac:dyDescent="0.2">
      <c r="P56" s="36"/>
    </row>
    <row r="57" spans="1:19" x14ac:dyDescent="0.2">
      <c r="J57"/>
      <c r="L57"/>
      <c r="M57"/>
      <c r="N57"/>
      <c r="O57"/>
    </row>
    <row r="58" spans="1:19" x14ac:dyDescent="0.2">
      <c r="M58" s="18"/>
      <c r="P58" s="36"/>
      <c r="R58" s="4"/>
      <c r="S58" s="4"/>
    </row>
    <row r="59" spans="1:19" x14ac:dyDescent="0.2">
      <c r="P59" s="36"/>
    </row>
    <row r="60" spans="1:19" x14ac:dyDescent="0.2">
      <c r="P60" s="36"/>
    </row>
    <row r="61" spans="1:19" x14ac:dyDescent="0.2">
      <c r="P61" s="36"/>
    </row>
    <row r="62" spans="1:19" x14ac:dyDescent="0.2">
      <c r="P62" s="36"/>
    </row>
    <row r="63" spans="1:19" x14ac:dyDescent="0.2">
      <c r="P63" s="36"/>
    </row>
  </sheetData>
  <sheetProtection password="CCEE" sheet="1" objects="1" scenarios="1" selectLockedCells="1"/>
  <mergeCells count="37">
    <mergeCell ref="J29:J37"/>
    <mergeCell ref="A32:E32"/>
    <mergeCell ref="J42:J51"/>
    <mergeCell ref="J12:J25"/>
    <mergeCell ref="J4:J7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42:E42"/>
    <mergeCell ref="B19:C19"/>
    <mergeCell ref="B22:C22"/>
    <mergeCell ref="B2:D2"/>
    <mergeCell ref="B16:C16"/>
    <mergeCell ref="G5:H5"/>
    <mergeCell ref="B13:C13"/>
    <mergeCell ref="B14:C14"/>
    <mergeCell ref="B15:C15"/>
    <mergeCell ref="B17:C17"/>
    <mergeCell ref="B18:C18"/>
    <mergeCell ref="A34:E34"/>
    <mergeCell ref="B20:C20"/>
    <mergeCell ref="B21:C21"/>
    <mergeCell ref="A30:E30"/>
    <mergeCell ref="B24:C24"/>
    <mergeCell ref="A41:I41"/>
    <mergeCell ref="E2:I2"/>
    <mergeCell ref="B3:I3"/>
    <mergeCell ref="A12:I12"/>
    <mergeCell ref="A28:I28"/>
    <mergeCell ref="A39:I39"/>
    <mergeCell ref="B23:C23"/>
  </mergeCells>
  <phoneticPr fontId="2" type="noConversion"/>
  <conditionalFormatting sqref="I7">
    <cfRule type="cellIs" dxfId="9" priority="34" stopIfTrue="1" operator="equal">
      <formula>"voldoet aan staffel"</formula>
    </cfRule>
    <cfRule type="cellIs" dxfId="8" priority="35" stopIfTrue="1" operator="equal">
      <formula>"voldoet niet aan staffel"</formula>
    </cfRule>
  </conditionalFormatting>
  <conditionalFormatting sqref="I30 I32 I34">
    <cfRule type="cellIs" dxfId="7" priority="36" stopIfTrue="1" operator="lessThanOrEqual">
      <formula>0</formula>
    </cfRule>
  </conditionalFormatting>
  <conditionalFormatting sqref="A2">
    <cfRule type="cellIs" dxfId="6" priority="37" stopIfTrue="1" operator="lessThanOrEqual">
      <formula>0</formula>
    </cfRule>
    <cfRule type="cellIs" dxfId="5" priority="38" stopIfTrue="1" operator="greaterThan">
      <formula>0</formula>
    </cfRule>
  </conditionalFormatting>
  <conditionalFormatting sqref="F43:F51 B3 E2 A43:A51 I14:I24 A14:E24">
    <cfRule type="cellIs" dxfId="4" priority="39" stopIfTrue="1" operator="lessThanOrEqual">
      <formula>0</formula>
    </cfRule>
  </conditionalFormatting>
  <conditionalFormatting sqref="G43:G51">
    <cfRule type="cellIs" dxfId="3" priority="40" stopIfTrue="1" operator="lessThanOrEqual">
      <formula>-1</formula>
    </cfRule>
    <cfRule type="cellIs" dxfId="2" priority="41" stopIfTrue="1" operator="equal">
      <formula>0</formula>
    </cfRule>
  </conditionalFormatting>
  <conditionalFormatting sqref="I6">
    <cfRule type="cellIs" dxfId="1" priority="46" stopIfTrue="1" operator="greaterThan">
      <formula>750000</formula>
    </cfRule>
  </conditionalFormatting>
  <dataValidations xWindow="766" yWindow="152" count="14">
    <dataValidation type="list" allowBlank="1" showInputMessage="1" showErrorMessage="1" promptTitle="Functie categorie kiezen" sqref="C14:C18 C20:C24">
      <formula1>#REF!</formula1>
    </dataValidation>
    <dataValidation allowBlank="1" showErrorMessage="1" errorTitle="Kies uit de lijst" sqref="A43:A51"/>
    <dataValidation errorStyle="information" allowBlank="1" showInputMessage="1" showErrorMessage="1" promptTitle="Totaal Co-financiering" prompt="Dit is de optelling van_x000a_Co-financiering Waarde_x000a_+ Co-financiering Financieel" sqref="I9:I10"/>
    <dataValidation errorStyle="information" allowBlank="1" showInputMessage="1" showErrorMessage="1" promptTitle="Totaal Aangevraagd" prompt="Is eeen optelling van:_x000a_MK + BR + IK + PK_x000a_Incl. de voortzetting" sqref="I5"/>
    <dataValidation type="date" allowBlank="1" showInputMessage="1" showErrorMessage="1" sqref="A2">
      <formula1>1</formula1>
      <formula2>401769</formula2>
    </dataValidation>
    <dataValidation errorStyle="information" allowBlank="1" showInputMessage="1" showErrorMessage="1" promptTitle="Totaal ten laste van STW" prompt="Dit is de som van:_x000a_Totale projectkosten -_x000a_Co-financiering Financieel" sqref="I6"/>
    <dataValidation type="list" allowBlank="1" showInputMessage="1" showErrorMessage="1" sqref="F43:F51">
      <formula1>$Q$2:$Q$3</formula1>
    </dataValidation>
    <dataValidation type="whole" operator="lessThan" allowBlank="1" showInputMessage="1" showErrorMessage="1" errorTitle="Negatief bedrag invullen" error="Toets een - voor het bedrag." promptTitle="Negatief bedrag invullen" prompt="Toets een - voor het bedrag." sqref="G43:G51">
      <formula1>0</formula1>
    </dataValidation>
    <dataValidation errorStyle="information" allowBlank="1" errorTitle="Kies het programma uit de lijst" error="Kies het programma uit de lijst_x000a_De nummers die achter de programma's zijn vermeld zijn bestemd voor de administratie." sqref="E2"/>
    <dataValidation type="whole" allowBlank="1" showInputMessage="1" showErrorMessage="1" errorTitle="Uitsluitend hele euro's" promptTitle="Uitsluitend hele euro's" sqref="I14:I24">
      <formula1>1000</formula1>
      <formula2>9999999999</formula2>
    </dataValidation>
    <dataValidation type="list" allowBlank="1" errorTitle="Maximaal aantal maanden" error="LET OP! Een aanstelling kan nooit langer zijn dan 36 maanden. De overige 12 maanden komen bij de voortzetting!" sqref="D14:D24">
      <formula1>$N$2:$N$4</formula1>
    </dataValidation>
    <dataValidation type="list" errorStyle="warning" allowBlank="1" showInputMessage="1" showErrorMessage="1" errorTitle="Kies uit de lijst" promptTitle="Percentage aanstelling" sqref="A14:A24">
      <formula1>$M$2:$M$5</formula1>
    </dataValidation>
    <dataValidation type="list" allowBlank="1" showInputMessage="1" showErrorMessage="1" sqref="B14:B24">
      <formula1>$L$2:$L$21</formula1>
    </dataValidation>
    <dataValidation errorStyle="warning" allowBlank="1" showErrorMessage="1" errorTitle="Maximaal aantal maanden" error="LET OP! Een aanstelling kan nooit langer zijn dan 36 maanden. De overige 12 maanden komen bij de voortzetting!" sqref="E14:E24"/>
  </dataValidations>
  <printOptions horizontalCentered="1"/>
  <pageMargins left="0.3" right="0.28000000000000003" top="0.19685039370078741" bottom="0.39370078740157483" header="0.11811023622047245" footer="0.11811023622047245"/>
  <pageSetup scale="80" orientation="portrait" r:id="rId1"/>
  <headerFooter alignWithMargins="0">
    <oddFooter>&amp;C&amp;"Arial,Vet"&amp;16BEGROTING&amp;RGewijzigd op: &amp;D&amp;T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workbookViewId="0">
      <selection activeCell="S55" sqref="S55"/>
    </sheetView>
  </sheetViews>
  <sheetFormatPr defaultRowHeight="12.75" x14ac:dyDescent="0.2"/>
  <cols>
    <col min="1" max="1" width="10" style="102" customWidth="1"/>
    <col min="2" max="3" width="9.140625" style="102"/>
    <col min="4" max="4" width="9.85546875" style="122" customWidth="1"/>
    <col min="5" max="5" width="1.85546875" style="102" customWidth="1"/>
    <col min="6" max="6" width="9.5703125" style="102" customWidth="1"/>
    <col min="7" max="8" width="9.140625" style="102"/>
    <col min="9" max="9" width="9.42578125" style="122" customWidth="1"/>
    <col min="10" max="10" width="1.85546875" style="102" customWidth="1"/>
    <col min="11" max="13" width="9.140625" style="102"/>
    <col min="14" max="14" width="9.42578125" style="122" customWidth="1"/>
    <col min="15" max="15" width="1.85546875" style="102" customWidth="1"/>
    <col min="16" max="16" width="10.5703125" style="102" bestFit="1" customWidth="1"/>
    <col min="17" max="18" width="9.140625" style="102"/>
    <col min="19" max="19" width="9.5703125" style="122" customWidth="1"/>
    <col min="20" max="20" width="1.85546875" style="124" customWidth="1"/>
    <col min="21" max="21" width="16.7109375" style="102" customWidth="1"/>
    <col min="22" max="24" width="9.140625" style="102"/>
    <col min="25" max="25" width="9.5703125" style="102" bestFit="1" customWidth="1"/>
    <col min="26" max="256" width="9.140625" style="102"/>
    <col min="257" max="257" width="10" style="102" customWidth="1"/>
    <col min="258" max="260" width="9.140625" style="102"/>
    <col min="261" max="261" width="1.85546875" style="102" customWidth="1"/>
    <col min="262" max="262" width="9.5703125" style="102" customWidth="1"/>
    <col min="263" max="265" width="9.140625" style="102"/>
    <col min="266" max="266" width="1.85546875" style="102" customWidth="1"/>
    <col min="267" max="270" width="9.140625" style="102"/>
    <col min="271" max="271" width="1.85546875" style="102" customWidth="1"/>
    <col min="272" max="275" width="9.140625" style="102"/>
    <col min="276" max="276" width="1.85546875" style="102" customWidth="1"/>
    <col min="277" max="277" width="16.7109375" style="102" customWidth="1"/>
    <col min="278" max="512" width="9.140625" style="102"/>
    <col min="513" max="513" width="10" style="102" customWidth="1"/>
    <col min="514" max="516" width="9.140625" style="102"/>
    <col min="517" max="517" width="1.85546875" style="102" customWidth="1"/>
    <col min="518" max="518" width="9.5703125" style="102" customWidth="1"/>
    <col min="519" max="521" width="9.140625" style="102"/>
    <col min="522" max="522" width="1.85546875" style="102" customWidth="1"/>
    <col min="523" max="526" width="9.140625" style="102"/>
    <col min="527" max="527" width="1.85546875" style="102" customWidth="1"/>
    <col min="528" max="531" width="9.140625" style="102"/>
    <col min="532" max="532" width="1.85546875" style="102" customWidth="1"/>
    <col min="533" max="533" width="16.7109375" style="102" customWidth="1"/>
    <col min="534" max="768" width="9.140625" style="102"/>
    <col min="769" max="769" width="10" style="102" customWidth="1"/>
    <col min="770" max="772" width="9.140625" style="102"/>
    <col min="773" max="773" width="1.85546875" style="102" customWidth="1"/>
    <col min="774" max="774" width="9.5703125" style="102" customWidth="1"/>
    <col min="775" max="777" width="9.140625" style="102"/>
    <col min="778" max="778" width="1.85546875" style="102" customWidth="1"/>
    <col min="779" max="782" width="9.140625" style="102"/>
    <col min="783" max="783" width="1.85546875" style="102" customWidth="1"/>
    <col min="784" max="787" width="9.140625" style="102"/>
    <col min="788" max="788" width="1.85546875" style="102" customWidth="1"/>
    <col min="789" max="789" width="16.7109375" style="102" customWidth="1"/>
    <col min="790" max="1024" width="9.140625" style="102"/>
    <col min="1025" max="1025" width="10" style="102" customWidth="1"/>
    <col min="1026" max="1028" width="9.140625" style="102"/>
    <col min="1029" max="1029" width="1.85546875" style="102" customWidth="1"/>
    <col min="1030" max="1030" width="9.5703125" style="102" customWidth="1"/>
    <col min="1031" max="1033" width="9.140625" style="102"/>
    <col min="1034" max="1034" width="1.85546875" style="102" customWidth="1"/>
    <col min="1035" max="1038" width="9.140625" style="102"/>
    <col min="1039" max="1039" width="1.85546875" style="102" customWidth="1"/>
    <col min="1040" max="1043" width="9.140625" style="102"/>
    <col min="1044" max="1044" width="1.85546875" style="102" customWidth="1"/>
    <col min="1045" max="1045" width="16.7109375" style="102" customWidth="1"/>
    <col min="1046" max="1280" width="9.140625" style="102"/>
    <col min="1281" max="1281" width="10" style="102" customWidth="1"/>
    <col min="1282" max="1284" width="9.140625" style="102"/>
    <col min="1285" max="1285" width="1.85546875" style="102" customWidth="1"/>
    <col min="1286" max="1286" width="9.5703125" style="102" customWidth="1"/>
    <col min="1287" max="1289" width="9.140625" style="102"/>
    <col min="1290" max="1290" width="1.85546875" style="102" customWidth="1"/>
    <col min="1291" max="1294" width="9.140625" style="102"/>
    <col min="1295" max="1295" width="1.85546875" style="102" customWidth="1"/>
    <col min="1296" max="1299" width="9.140625" style="102"/>
    <col min="1300" max="1300" width="1.85546875" style="102" customWidth="1"/>
    <col min="1301" max="1301" width="16.7109375" style="102" customWidth="1"/>
    <col min="1302" max="1536" width="9.140625" style="102"/>
    <col min="1537" max="1537" width="10" style="102" customWidth="1"/>
    <col min="1538" max="1540" width="9.140625" style="102"/>
    <col min="1541" max="1541" width="1.85546875" style="102" customWidth="1"/>
    <col min="1542" max="1542" width="9.5703125" style="102" customWidth="1"/>
    <col min="1543" max="1545" width="9.140625" style="102"/>
    <col min="1546" max="1546" width="1.85546875" style="102" customWidth="1"/>
    <col min="1547" max="1550" width="9.140625" style="102"/>
    <col min="1551" max="1551" width="1.85546875" style="102" customWidth="1"/>
    <col min="1552" max="1555" width="9.140625" style="102"/>
    <col min="1556" max="1556" width="1.85546875" style="102" customWidth="1"/>
    <col min="1557" max="1557" width="16.7109375" style="102" customWidth="1"/>
    <col min="1558" max="1792" width="9.140625" style="102"/>
    <col min="1793" max="1793" width="10" style="102" customWidth="1"/>
    <col min="1794" max="1796" width="9.140625" style="102"/>
    <col min="1797" max="1797" width="1.85546875" style="102" customWidth="1"/>
    <col min="1798" max="1798" width="9.5703125" style="102" customWidth="1"/>
    <col min="1799" max="1801" width="9.140625" style="102"/>
    <col min="1802" max="1802" width="1.85546875" style="102" customWidth="1"/>
    <col min="1803" max="1806" width="9.140625" style="102"/>
    <col min="1807" max="1807" width="1.85546875" style="102" customWidth="1"/>
    <col min="1808" max="1811" width="9.140625" style="102"/>
    <col min="1812" max="1812" width="1.85546875" style="102" customWidth="1"/>
    <col min="1813" max="1813" width="16.7109375" style="102" customWidth="1"/>
    <col min="1814" max="2048" width="9.140625" style="102"/>
    <col min="2049" max="2049" width="10" style="102" customWidth="1"/>
    <col min="2050" max="2052" width="9.140625" style="102"/>
    <col min="2053" max="2053" width="1.85546875" style="102" customWidth="1"/>
    <col min="2054" max="2054" width="9.5703125" style="102" customWidth="1"/>
    <col min="2055" max="2057" width="9.140625" style="102"/>
    <col min="2058" max="2058" width="1.85546875" style="102" customWidth="1"/>
    <col min="2059" max="2062" width="9.140625" style="102"/>
    <col min="2063" max="2063" width="1.85546875" style="102" customWidth="1"/>
    <col min="2064" max="2067" width="9.140625" style="102"/>
    <col min="2068" max="2068" width="1.85546875" style="102" customWidth="1"/>
    <col min="2069" max="2069" width="16.7109375" style="102" customWidth="1"/>
    <col min="2070" max="2304" width="9.140625" style="102"/>
    <col min="2305" max="2305" width="10" style="102" customWidth="1"/>
    <col min="2306" max="2308" width="9.140625" style="102"/>
    <col min="2309" max="2309" width="1.85546875" style="102" customWidth="1"/>
    <col min="2310" max="2310" width="9.5703125" style="102" customWidth="1"/>
    <col min="2311" max="2313" width="9.140625" style="102"/>
    <col min="2314" max="2314" width="1.85546875" style="102" customWidth="1"/>
    <col min="2315" max="2318" width="9.140625" style="102"/>
    <col min="2319" max="2319" width="1.85546875" style="102" customWidth="1"/>
    <col min="2320" max="2323" width="9.140625" style="102"/>
    <col min="2324" max="2324" width="1.85546875" style="102" customWidth="1"/>
    <col min="2325" max="2325" width="16.7109375" style="102" customWidth="1"/>
    <col min="2326" max="2560" width="9.140625" style="102"/>
    <col min="2561" max="2561" width="10" style="102" customWidth="1"/>
    <col min="2562" max="2564" width="9.140625" style="102"/>
    <col min="2565" max="2565" width="1.85546875" style="102" customWidth="1"/>
    <col min="2566" max="2566" width="9.5703125" style="102" customWidth="1"/>
    <col min="2567" max="2569" width="9.140625" style="102"/>
    <col min="2570" max="2570" width="1.85546875" style="102" customWidth="1"/>
    <col min="2571" max="2574" width="9.140625" style="102"/>
    <col min="2575" max="2575" width="1.85546875" style="102" customWidth="1"/>
    <col min="2576" max="2579" width="9.140625" style="102"/>
    <col min="2580" max="2580" width="1.85546875" style="102" customWidth="1"/>
    <col min="2581" max="2581" width="16.7109375" style="102" customWidth="1"/>
    <col min="2582" max="2816" width="9.140625" style="102"/>
    <col min="2817" max="2817" width="10" style="102" customWidth="1"/>
    <col min="2818" max="2820" width="9.140625" style="102"/>
    <col min="2821" max="2821" width="1.85546875" style="102" customWidth="1"/>
    <col min="2822" max="2822" width="9.5703125" style="102" customWidth="1"/>
    <col min="2823" max="2825" width="9.140625" style="102"/>
    <col min="2826" max="2826" width="1.85546875" style="102" customWidth="1"/>
    <col min="2827" max="2830" width="9.140625" style="102"/>
    <col min="2831" max="2831" width="1.85546875" style="102" customWidth="1"/>
    <col min="2832" max="2835" width="9.140625" style="102"/>
    <col min="2836" max="2836" width="1.85546875" style="102" customWidth="1"/>
    <col min="2837" max="2837" width="16.7109375" style="102" customWidth="1"/>
    <col min="2838" max="3072" width="9.140625" style="102"/>
    <col min="3073" max="3073" width="10" style="102" customWidth="1"/>
    <col min="3074" max="3076" width="9.140625" style="102"/>
    <col min="3077" max="3077" width="1.85546875" style="102" customWidth="1"/>
    <col min="3078" max="3078" width="9.5703125" style="102" customWidth="1"/>
    <col min="3079" max="3081" width="9.140625" style="102"/>
    <col min="3082" max="3082" width="1.85546875" style="102" customWidth="1"/>
    <col min="3083" max="3086" width="9.140625" style="102"/>
    <col min="3087" max="3087" width="1.85546875" style="102" customWidth="1"/>
    <col min="3088" max="3091" width="9.140625" style="102"/>
    <col min="3092" max="3092" width="1.85546875" style="102" customWidth="1"/>
    <col min="3093" max="3093" width="16.7109375" style="102" customWidth="1"/>
    <col min="3094" max="3328" width="9.140625" style="102"/>
    <col min="3329" max="3329" width="10" style="102" customWidth="1"/>
    <col min="3330" max="3332" width="9.140625" style="102"/>
    <col min="3333" max="3333" width="1.85546875" style="102" customWidth="1"/>
    <col min="3334" max="3334" width="9.5703125" style="102" customWidth="1"/>
    <col min="3335" max="3337" width="9.140625" style="102"/>
    <col min="3338" max="3338" width="1.85546875" style="102" customWidth="1"/>
    <col min="3339" max="3342" width="9.140625" style="102"/>
    <col min="3343" max="3343" width="1.85546875" style="102" customWidth="1"/>
    <col min="3344" max="3347" width="9.140625" style="102"/>
    <col min="3348" max="3348" width="1.85546875" style="102" customWidth="1"/>
    <col min="3349" max="3349" width="16.7109375" style="102" customWidth="1"/>
    <col min="3350" max="3584" width="9.140625" style="102"/>
    <col min="3585" max="3585" width="10" style="102" customWidth="1"/>
    <col min="3586" max="3588" width="9.140625" style="102"/>
    <col min="3589" max="3589" width="1.85546875" style="102" customWidth="1"/>
    <col min="3590" max="3590" width="9.5703125" style="102" customWidth="1"/>
    <col min="3591" max="3593" width="9.140625" style="102"/>
    <col min="3594" max="3594" width="1.85546875" style="102" customWidth="1"/>
    <col min="3595" max="3598" width="9.140625" style="102"/>
    <col min="3599" max="3599" width="1.85546875" style="102" customWidth="1"/>
    <col min="3600" max="3603" width="9.140625" style="102"/>
    <col min="3604" max="3604" width="1.85546875" style="102" customWidth="1"/>
    <col min="3605" max="3605" width="16.7109375" style="102" customWidth="1"/>
    <col min="3606" max="3840" width="9.140625" style="102"/>
    <col min="3841" max="3841" width="10" style="102" customWidth="1"/>
    <col min="3842" max="3844" width="9.140625" style="102"/>
    <col min="3845" max="3845" width="1.85546875" style="102" customWidth="1"/>
    <col min="3846" max="3846" width="9.5703125" style="102" customWidth="1"/>
    <col min="3847" max="3849" width="9.140625" style="102"/>
    <col min="3850" max="3850" width="1.85546875" style="102" customWidth="1"/>
    <col min="3851" max="3854" width="9.140625" style="102"/>
    <col min="3855" max="3855" width="1.85546875" style="102" customWidth="1"/>
    <col min="3856" max="3859" width="9.140625" style="102"/>
    <col min="3860" max="3860" width="1.85546875" style="102" customWidth="1"/>
    <col min="3861" max="3861" width="16.7109375" style="102" customWidth="1"/>
    <col min="3862" max="4096" width="9.140625" style="102"/>
    <col min="4097" max="4097" width="10" style="102" customWidth="1"/>
    <col min="4098" max="4100" width="9.140625" style="102"/>
    <col min="4101" max="4101" width="1.85546875" style="102" customWidth="1"/>
    <col min="4102" max="4102" width="9.5703125" style="102" customWidth="1"/>
    <col min="4103" max="4105" width="9.140625" style="102"/>
    <col min="4106" max="4106" width="1.85546875" style="102" customWidth="1"/>
    <col min="4107" max="4110" width="9.140625" style="102"/>
    <col min="4111" max="4111" width="1.85546875" style="102" customWidth="1"/>
    <col min="4112" max="4115" width="9.140625" style="102"/>
    <col min="4116" max="4116" width="1.85546875" style="102" customWidth="1"/>
    <col min="4117" max="4117" width="16.7109375" style="102" customWidth="1"/>
    <col min="4118" max="4352" width="9.140625" style="102"/>
    <col min="4353" max="4353" width="10" style="102" customWidth="1"/>
    <col min="4354" max="4356" width="9.140625" style="102"/>
    <col min="4357" max="4357" width="1.85546875" style="102" customWidth="1"/>
    <col min="4358" max="4358" width="9.5703125" style="102" customWidth="1"/>
    <col min="4359" max="4361" width="9.140625" style="102"/>
    <col min="4362" max="4362" width="1.85546875" style="102" customWidth="1"/>
    <col min="4363" max="4366" width="9.140625" style="102"/>
    <col min="4367" max="4367" width="1.85546875" style="102" customWidth="1"/>
    <col min="4368" max="4371" width="9.140625" style="102"/>
    <col min="4372" max="4372" width="1.85546875" style="102" customWidth="1"/>
    <col min="4373" max="4373" width="16.7109375" style="102" customWidth="1"/>
    <col min="4374" max="4608" width="9.140625" style="102"/>
    <col min="4609" max="4609" width="10" style="102" customWidth="1"/>
    <col min="4610" max="4612" width="9.140625" style="102"/>
    <col min="4613" max="4613" width="1.85546875" style="102" customWidth="1"/>
    <col min="4614" max="4614" width="9.5703125" style="102" customWidth="1"/>
    <col min="4615" max="4617" width="9.140625" style="102"/>
    <col min="4618" max="4618" width="1.85546875" style="102" customWidth="1"/>
    <col min="4619" max="4622" width="9.140625" style="102"/>
    <col min="4623" max="4623" width="1.85546875" style="102" customWidth="1"/>
    <col min="4624" max="4627" width="9.140625" style="102"/>
    <col min="4628" max="4628" width="1.85546875" style="102" customWidth="1"/>
    <col min="4629" max="4629" width="16.7109375" style="102" customWidth="1"/>
    <col min="4630" max="4864" width="9.140625" style="102"/>
    <col min="4865" max="4865" width="10" style="102" customWidth="1"/>
    <col min="4866" max="4868" width="9.140625" style="102"/>
    <col min="4869" max="4869" width="1.85546875" style="102" customWidth="1"/>
    <col min="4870" max="4870" width="9.5703125" style="102" customWidth="1"/>
    <col min="4871" max="4873" width="9.140625" style="102"/>
    <col min="4874" max="4874" width="1.85546875" style="102" customWidth="1"/>
    <col min="4875" max="4878" width="9.140625" style="102"/>
    <col min="4879" max="4879" width="1.85546875" style="102" customWidth="1"/>
    <col min="4880" max="4883" width="9.140625" style="102"/>
    <col min="4884" max="4884" width="1.85546875" style="102" customWidth="1"/>
    <col min="4885" max="4885" width="16.7109375" style="102" customWidth="1"/>
    <col min="4886" max="5120" width="9.140625" style="102"/>
    <col min="5121" max="5121" width="10" style="102" customWidth="1"/>
    <col min="5122" max="5124" width="9.140625" style="102"/>
    <col min="5125" max="5125" width="1.85546875" style="102" customWidth="1"/>
    <col min="5126" max="5126" width="9.5703125" style="102" customWidth="1"/>
    <col min="5127" max="5129" width="9.140625" style="102"/>
    <col min="5130" max="5130" width="1.85546875" style="102" customWidth="1"/>
    <col min="5131" max="5134" width="9.140625" style="102"/>
    <col min="5135" max="5135" width="1.85546875" style="102" customWidth="1"/>
    <col min="5136" max="5139" width="9.140625" style="102"/>
    <col min="5140" max="5140" width="1.85546875" style="102" customWidth="1"/>
    <col min="5141" max="5141" width="16.7109375" style="102" customWidth="1"/>
    <col min="5142" max="5376" width="9.140625" style="102"/>
    <col min="5377" max="5377" width="10" style="102" customWidth="1"/>
    <col min="5378" max="5380" width="9.140625" style="102"/>
    <col min="5381" max="5381" width="1.85546875" style="102" customWidth="1"/>
    <col min="5382" max="5382" width="9.5703125" style="102" customWidth="1"/>
    <col min="5383" max="5385" width="9.140625" style="102"/>
    <col min="5386" max="5386" width="1.85546875" style="102" customWidth="1"/>
    <col min="5387" max="5390" width="9.140625" style="102"/>
    <col min="5391" max="5391" width="1.85546875" style="102" customWidth="1"/>
    <col min="5392" max="5395" width="9.140625" style="102"/>
    <col min="5396" max="5396" width="1.85546875" style="102" customWidth="1"/>
    <col min="5397" max="5397" width="16.7109375" style="102" customWidth="1"/>
    <col min="5398" max="5632" width="9.140625" style="102"/>
    <col min="5633" max="5633" width="10" style="102" customWidth="1"/>
    <col min="5634" max="5636" width="9.140625" style="102"/>
    <col min="5637" max="5637" width="1.85546875" style="102" customWidth="1"/>
    <col min="5638" max="5638" width="9.5703125" style="102" customWidth="1"/>
    <col min="5639" max="5641" width="9.140625" style="102"/>
    <col min="5642" max="5642" width="1.85546875" style="102" customWidth="1"/>
    <col min="5643" max="5646" width="9.140625" style="102"/>
    <col min="5647" max="5647" width="1.85546875" style="102" customWidth="1"/>
    <col min="5648" max="5651" width="9.140625" style="102"/>
    <col min="5652" max="5652" width="1.85546875" style="102" customWidth="1"/>
    <col min="5653" max="5653" width="16.7109375" style="102" customWidth="1"/>
    <col min="5654" max="5888" width="9.140625" style="102"/>
    <col min="5889" max="5889" width="10" style="102" customWidth="1"/>
    <col min="5890" max="5892" width="9.140625" style="102"/>
    <col min="5893" max="5893" width="1.85546875" style="102" customWidth="1"/>
    <col min="5894" max="5894" width="9.5703125" style="102" customWidth="1"/>
    <col min="5895" max="5897" width="9.140625" style="102"/>
    <col min="5898" max="5898" width="1.85546875" style="102" customWidth="1"/>
    <col min="5899" max="5902" width="9.140625" style="102"/>
    <col min="5903" max="5903" width="1.85546875" style="102" customWidth="1"/>
    <col min="5904" max="5907" width="9.140625" style="102"/>
    <col min="5908" max="5908" width="1.85546875" style="102" customWidth="1"/>
    <col min="5909" max="5909" width="16.7109375" style="102" customWidth="1"/>
    <col min="5910" max="6144" width="9.140625" style="102"/>
    <col min="6145" max="6145" width="10" style="102" customWidth="1"/>
    <col min="6146" max="6148" width="9.140625" style="102"/>
    <col min="6149" max="6149" width="1.85546875" style="102" customWidth="1"/>
    <col min="6150" max="6150" width="9.5703125" style="102" customWidth="1"/>
    <col min="6151" max="6153" width="9.140625" style="102"/>
    <col min="6154" max="6154" width="1.85546875" style="102" customWidth="1"/>
    <col min="6155" max="6158" width="9.140625" style="102"/>
    <col min="6159" max="6159" width="1.85546875" style="102" customWidth="1"/>
    <col min="6160" max="6163" width="9.140625" style="102"/>
    <col min="6164" max="6164" width="1.85546875" style="102" customWidth="1"/>
    <col min="6165" max="6165" width="16.7109375" style="102" customWidth="1"/>
    <col min="6166" max="6400" width="9.140625" style="102"/>
    <col min="6401" max="6401" width="10" style="102" customWidth="1"/>
    <col min="6402" max="6404" width="9.140625" style="102"/>
    <col min="6405" max="6405" width="1.85546875" style="102" customWidth="1"/>
    <col min="6406" max="6406" width="9.5703125" style="102" customWidth="1"/>
    <col min="6407" max="6409" width="9.140625" style="102"/>
    <col min="6410" max="6410" width="1.85546875" style="102" customWidth="1"/>
    <col min="6411" max="6414" width="9.140625" style="102"/>
    <col min="6415" max="6415" width="1.85546875" style="102" customWidth="1"/>
    <col min="6416" max="6419" width="9.140625" style="102"/>
    <col min="6420" max="6420" width="1.85546875" style="102" customWidth="1"/>
    <col min="6421" max="6421" width="16.7109375" style="102" customWidth="1"/>
    <col min="6422" max="6656" width="9.140625" style="102"/>
    <col min="6657" max="6657" width="10" style="102" customWidth="1"/>
    <col min="6658" max="6660" width="9.140625" style="102"/>
    <col min="6661" max="6661" width="1.85546875" style="102" customWidth="1"/>
    <col min="6662" max="6662" width="9.5703125" style="102" customWidth="1"/>
    <col min="6663" max="6665" width="9.140625" style="102"/>
    <col min="6666" max="6666" width="1.85546875" style="102" customWidth="1"/>
    <col min="6667" max="6670" width="9.140625" style="102"/>
    <col min="6671" max="6671" width="1.85546875" style="102" customWidth="1"/>
    <col min="6672" max="6675" width="9.140625" style="102"/>
    <col min="6676" max="6676" width="1.85546875" style="102" customWidth="1"/>
    <col min="6677" max="6677" width="16.7109375" style="102" customWidth="1"/>
    <col min="6678" max="6912" width="9.140625" style="102"/>
    <col min="6913" max="6913" width="10" style="102" customWidth="1"/>
    <col min="6914" max="6916" width="9.140625" style="102"/>
    <col min="6917" max="6917" width="1.85546875" style="102" customWidth="1"/>
    <col min="6918" max="6918" width="9.5703125" style="102" customWidth="1"/>
    <col min="6919" max="6921" width="9.140625" style="102"/>
    <col min="6922" max="6922" width="1.85546875" style="102" customWidth="1"/>
    <col min="6923" max="6926" width="9.140625" style="102"/>
    <col min="6927" max="6927" width="1.85546875" style="102" customWidth="1"/>
    <col min="6928" max="6931" width="9.140625" style="102"/>
    <col min="6932" max="6932" width="1.85546875" style="102" customWidth="1"/>
    <col min="6933" max="6933" width="16.7109375" style="102" customWidth="1"/>
    <col min="6934" max="7168" width="9.140625" style="102"/>
    <col min="7169" max="7169" width="10" style="102" customWidth="1"/>
    <col min="7170" max="7172" width="9.140625" style="102"/>
    <col min="7173" max="7173" width="1.85546875" style="102" customWidth="1"/>
    <col min="7174" max="7174" width="9.5703125" style="102" customWidth="1"/>
    <col min="7175" max="7177" width="9.140625" style="102"/>
    <col min="7178" max="7178" width="1.85546875" style="102" customWidth="1"/>
    <col min="7179" max="7182" width="9.140625" style="102"/>
    <col min="7183" max="7183" width="1.85546875" style="102" customWidth="1"/>
    <col min="7184" max="7187" width="9.140625" style="102"/>
    <col min="7188" max="7188" width="1.85546875" style="102" customWidth="1"/>
    <col min="7189" max="7189" width="16.7109375" style="102" customWidth="1"/>
    <col min="7190" max="7424" width="9.140625" style="102"/>
    <col min="7425" max="7425" width="10" style="102" customWidth="1"/>
    <col min="7426" max="7428" width="9.140625" style="102"/>
    <col min="7429" max="7429" width="1.85546875" style="102" customWidth="1"/>
    <col min="7430" max="7430" width="9.5703125" style="102" customWidth="1"/>
    <col min="7431" max="7433" width="9.140625" style="102"/>
    <col min="7434" max="7434" width="1.85546875" style="102" customWidth="1"/>
    <col min="7435" max="7438" width="9.140625" style="102"/>
    <col min="7439" max="7439" width="1.85546875" style="102" customWidth="1"/>
    <col min="7440" max="7443" width="9.140625" style="102"/>
    <col min="7444" max="7444" width="1.85546875" style="102" customWidth="1"/>
    <col min="7445" max="7445" width="16.7109375" style="102" customWidth="1"/>
    <col min="7446" max="7680" width="9.140625" style="102"/>
    <col min="7681" max="7681" width="10" style="102" customWidth="1"/>
    <col min="7682" max="7684" width="9.140625" style="102"/>
    <col min="7685" max="7685" width="1.85546875" style="102" customWidth="1"/>
    <col min="7686" max="7686" width="9.5703125" style="102" customWidth="1"/>
    <col min="7687" max="7689" width="9.140625" style="102"/>
    <col min="7690" max="7690" width="1.85546875" style="102" customWidth="1"/>
    <col min="7691" max="7694" width="9.140625" style="102"/>
    <col min="7695" max="7695" width="1.85546875" style="102" customWidth="1"/>
    <col min="7696" max="7699" width="9.140625" style="102"/>
    <col min="7700" max="7700" width="1.85546875" style="102" customWidth="1"/>
    <col min="7701" max="7701" width="16.7109375" style="102" customWidth="1"/>
    <col min="7702" max="7936" width="9.140625" style="102"/>
    <col min="7937" max="7937" width="10" style="102" customWidth="1"/>
    <col min="7938" max="7940" width="9.140625" style="102"/>
    <col min="7941" max="7941" width="1.85546875" style="102" customWidth="1"/>
    <col min="7942" max="7942" width="9.5703125" style="102" customWidth="1"/>
    <col min="7943" max="7945" width="9.140625" style="102"/>
    <col min="7946" max="7946" width="1.85546875" style="102" customWidth="1"/>
    <col min="7947" max="7950" width="9.140625" style="102"/>
    <col min="7951" max="7951" width="1.85546875" style="102" customWidth="1"/>
    <col min="7952" max="7955" width="9.140625" style="102"/>
    <col min="7956" max="7956" width="1.85546875" style="102" customWidth="1"/>
    <col min="7957" max="7957" width="16.7109375" style="102" customWidth="1"/>
    <col min="7958" max="8192" width="9.140625" style="102"/>
    <col min="8193" max="8193" width="10" style="102" customWidth="1"/>
    <col min="8194" max="8196" width="9.140625" style="102"/>
    <col min="8197" max="8197" width="1.85546875" style="102" customWidth="1"/>
    <col min="8198" max="8198" width="9.5703125" style="102" customWidth="1"/>
    <col min="8199" max="8201" width="9.140625" style="102"/>
    <col min="8202" max="8202" width="1.85546875" style="102" customWidth="1"/>
    <col min="8203" max="8206" width="9.140625" style="102"/>
    <col min="8207" max="8207" width="1.85546875" style="102" customWidth="1"/>
    <col min="8208" max="8211" width="9.140625" style="102"/>
    <col min="8212" max="8212" width="1.85546875" style="102" customWidth="1"/>
    <col min="8213" max="8213" width="16.7109375" style="102" customWidth="1"/>
    <col min="8214" max="8448" width="9.140625" style="102"/>
    <col min="8449" max="8449" width="10" style="102" customWidth="1"/>
    <col min="8450" max="8452" width="9.140625" style="102"/>
    <col min="8453" max="8453" width="1.85546875" style="102" customWidth="1"/>
    <col min="8454" max="8454" width="9.5703125" style="102" customWidth="1"/>
    <col min="8455" max="8457" width="9.140625" style="102"/>
    <col min="8458" max="8458" width="1.85546875" style="102" customWidth="1"/>
    <col min="8459" max="8462" width="9.140625" style="102"/>
    <col min="8463" max="8463" width="1.85546875" style="102" customWidth="1"/>
    <col min="8464" max="8467" width="9.140625" style="102"/>
    <col min="8468" max="8468" width="1.85546875" style="102" customWidth="1"/>
    <col min="8469" max="8469" width="16.7109375" style="102" customWidth="1"/>
    <col min="8470" max="8704" width="9.140625" style="102"/>
    <col min="8705" max="8705" width="10" style="102" customWidth="1"/>
    <col min="8706" max="8708" width="9.140625" style="102"/>
    <col min="8709" max="8709" width="1.85546875" style="102" customWidth="1"/>
    <col min="8710" max="8710" width="9.5703125" style="102" customWidth="1"/>
    <col min="8711" max="8713" width="9.140625" style="102"/>
    <col min="8714" max="8714" width="1.85546875" style="102" customWidth="1"/>
    <col min="8715" max="8718" width="9.140625" style="102"/>
    <col min="8719" max="8719" width="1.85546875" style="102" customWidth="1"/>
    <col min="8720" max="8723" width="9.140625" style="102"/>
    <col min="8724" max="8724" width="1.85546875" style="102" customWidth="1"/>
    <col min="8725" max="8725" width="16.7109375" style="102" customWidth="1"/>
    <col min="8726" max="8960" width="9.140625" style="102"/>
    <col min="8961" max="8961" width="10" style="102" customWidth="1"/>
    <col min="8962" max="8964" width="9.140625" style="102"/>
    <col min="8965" max="8965" width="1.85546875" style="102" customWidth="1"/>
    <col min="8966" max="8966" width="9.5703125" style="102" customWidth="1"/>
    <col min="8967" max="8969" width="9.140625" style="102"/>
    <col min="8970" max="8970" width="1.85546875" style="102" customWidth="1"/>
    <col min="8971" max="8974" width="9.140625" style="102"/>
    <col min="8975" max="8975" width="1.85546875" style="102" customWidth="1"/>
    <col min="8976" max="8979" width="9.140625" style="102"/>
    <col min="8980" max="8980" width="1.85546875" style="102" customWidth="1"/>
    <col min="8981" max="8981" width="16.7109375" style="102" customWidth="1"/>
    <col min="8982" max="9216" width="9.140625" style="102"/>
    <col min="9217" max="9217" width="10" style="102" customWidth="1"/>
    <col min="9218" max="9220" width="9.140625" style="102"/>
    <col min="9221" max="9221" width="1.85546875" style="102" customWidth="1"/>
    <col min="9222" max="9222" width="9.5703125" style="102" customWidth="1"/>
    <col min="9223" max="9225" width="9.140625" style="102"/>
    <col min="9226" max="9226" width="1.85546875" style="102" customWidth="1"/>
    <col min="9227" max="9230" width="9.140625" style="102"/>
    <col min="9231" max="9231" width="1.85546875" style="102" customWidth="1"/>
    <col min="9232" max="9235" width="9.140625" style="102"/>
    <col min="9236" max="9236" width="1.85546875" style="102" customWidth="1"/>
    <col min="9237" max="9237" width="16.7109375" style="102" customWidth="1"/>
    <col min="9238" max="9472" width="9.140625" style="102"/>
    <col min="9473" max="9473" width="10" style="102" customWidth="1"/>
    <col min="9474" max="9476" width="9.140625" style="102"/>
    <col min="9477" max="9477" width="1.85546875" style="102" customWidth="1"/>
    <col min="9478" max="9478" width="9.5703125" style="102" customWidth="1"/>
    <col min="9479" max="9481" width="9.140625" style="102"/>
    <col min="9482" max="9482" width="1.85546875" style="102" customWidth="1"/>
    <col min="9483" max="9486" width="9.140625" style="102"/>
    <col min="9487" max="9487" width="1.85546875" style="102" customWidth="1"/>
    <col min="9488" max="9491" width="9.140625" style="102"/>
    <col min="9492" max="9492" width="1.85546875" style="102" customWidth="1"/>
    <col min="9493" max="9493" width="16.7109375" style="102" customWidth="1"/>
    <col min="9494" max="9728" width="9.140625" style="102"/>
    <col min="9729" max="9729" width="10" style="102" customWidth="1"/>
    <col min="9730" max="9732" width="9.140625" style="102"/>
    <col min="9733" max="9733" width="1.85546875" style="102" customWidth="1"/>
    <col min="9734" max="9734" width="9.5703125" style="102" customWidth="1"/>
    <col min="9735" max="9737" width="9.140625" style="102"/>
    <col min="9738" max="9738" width="1.85546875" style="102" customWidth="1"/>
    <col min="9739" max="9742" width="9.140625" style="102"/>
    <col min="9743" max="9743" width="1.85546875" style="102" customWidth="1"/>
    <col min="9744" max="9747" width="9.140625" style="102"/>
    <col min="9748" max="9748" width="1.85546875" style="102" customWidth="1"/>
    <col min="9749" max="9749" width="16.7109375" style="102" customWidth="1"/>
    <col min="9750" max="9984" width="9.140625" style="102"/>
    <col min="9985" max="9985" width="10" style="102" customWidth="1"/>
    <col min="9986" max="9988" width="9.140625" style="102"/>
    <col min="9989" max="9989" width="1.85546875" style="102" customWidth="1"/>
    <col min="9990" max="9990" width="9.5703125" style="102" customWidth="1"/>
    <col min="9991" max="9993" width="9.140625" style="102"/>
    <col min="9994" max="9994" width="1.85546875" style="102" customWidth="1"/>
    <col min="9995" max="9998" width="9.140625" style="102"/>
    <col min="9999" max="9999" width="1.85546875" style="102" customWidth="1"/>
    <col min="10000" max="10003" width="9.140625" style="102"/>
    <col min="10004" max="10004" width="1.85546875" style="102" customWidth="1"/>
    <col min="10005" max="10005" width="16.7109375" style="102" customWidth="1"/>
    <col min="10006" max="10240" width="9.140625" style="102"/>
    <col min="10241" max="10241" width="10" style="102" customWidth="1"/>
    <col min="10242" max="10244" width="9.140625" style="102"/>
    <col min="10245" max="10245" width="1.85546875" style="102" customWidth="1"/>
    <col min="10246" max="10246" width="9.5703125" style="102" customWidth="1"/>
    <col min="10247" max="10249" width="9.140625" style="102"/>
    <col min="10250" max="10250" width="1.85546875" style="102" customWidth="1"/>
    <col min="10251" max="10254" width="9.140625" style="102"/>
    <col min="10255" max="10255" width="1.85546875" style="102" customWidth="1"/>
    <col min="10256" max="10259" width="9.140625" style="102"/>
    <col min="10260" max="10260" width="1.85546875" style="102" customWidth="1"/>
    <col min="10261" max="10261" width="16.7109375" style="102" customWidth="1"/>
    <col min="10262" max="10496" width="9.140625" style="102"/>
    <col min="10497" max="10497" width="10" style="102" customWidth="1"/>
    <col min="10498" max="10500" width="9.140625" style="102"/>
    <col min="10501" max="10501" width="1.85546875" style="102" customWidth="1"/>
    <col min="10502" max="10502" width="9.5703125" style="102" customWidth="1"/>
    <col min="10503" max="10505" width="9.140625" style="102"/>
    <col min="10506" max="10506" width="1.85546875" style="102" customWidth="1"/>
    <col min="10507" max="10510" width="9.140625" style="102"/>
    <col min="10511" max="10511" width="1.85546875" style="102" customWidth="1"/>
    <col min="10512" max="10515" width="9.140625" style="102"/>
    <col min="10516" max="10516" width="1.85546875" style="102" customWidth="1"/>
    <col min="10517" max="10517" width="16.7109375" style="102" customWidth="1"/>
    <col min="10518" max="10752" width="9.140625" style="102"/>
    <col min="10753" max="10753" width="10" style="102" customWidth="1"/>
    <col min="10754" max="10756" width="9.140625" style="102"/>
    <col min="10757" max="10757" width="1.85546875" style="102" customWidth="1"/>
    <col min="10758" max="10758" width="9.5703125" style="102" customWidth="1"/>
    <col min="10759" max="10761" width="9.140625" style="102"/>
    <col min="10762" max="10762" width="1.85546875" style="102" customWidth="1"/>
    <col min="10763" max="10766" width="9.140625" style="102"/>
    <col min="10767" max="10767" width="1.85546875" style="102" customWidth="1"/>
    <col min="10768" max="10771" width="9.140625" style="102"/>
    <col min="10772" max="10772" width="1.85546875" style="102" customWidth="1"/>
    <col min="10773" max="10773" width="16.7109375" style="102" customWidth="1"/>
    <col min="10774" max="11008" width="9.140625" style="102"/>
    <col min="11009" max="11009" width="10" style="102" customWidth="1"/>
    <col min="11010" max="11012" width="9.140625" style="102"/>
    <col min="11013" max="11013" width="1.85546875" style="102" customWidth="1"/>
    <col min="11014" max="11014" width="9.5703125" style="102" customWidth="1"/>
    <col min="11015" max="11017" width="9.140625" style="102"/>
    <col min="11018" max="11018" width="1.85546875" style="102" customWidth="1"/>
    <col min="11019" max="11022" width="9.140625" style="102"/>
    <col min="11023" max="11023" width="1.85546875" style="102" customWidth="1"/>
    <col min="11024" max="11027" width="9.140625" style="102"/>
    <col min="11028" max="11028" width="1.85546875" style="102" customWidth="1"/>
    <col min="11029" max="11029" width="16.7109375" style="102" customWidth="1"/>
    <col min="11030" max="11264" width="9.140625" style="102"/>
    <col min="11265" max="11265" width="10" style="102" customWidth="1"/>
    <col min="11266" max="11268" width="9.140625" style="102"/>
    <col min="11269" max="11269" width="1.85546875" style="102" customWidth="1"/>
    <col min="11270" max="11270" width="9.5703125" style="102" customWidth="1"/>
    <col min="11271" max="11273" width="9.140625" style="102"/>
    <col min="11274" max="11274" width="1.85546875" style="102" customWidth="1"/>
    <col min="11275" max="11278" width="9.140625" style="102"/>
    <col min="11279" max="11279" width="1.85546875" style="102" customWidth="1"/>
    <col min="11280" max="11283" width="9.140625" style="102"/>
    <col min="11284" max="11284" width="1.85546875" style="102" customWidth="1"/>
    <col min="11285" max="11285" width="16.7109375" style="102" customWidth="1"/>
    <col min="11286" max="11520" width="9.140625" style="102"/>
    <col min="11521" max="11521" width="10" style="102" customWidth="1"/>
    <col min="11522" max="11524" width="9.140625" style="102"/>
    <col min="11525" max="11525" width="1.85546875" style="102" customWidth="1"/>
    <col min="11526" max="11526" width="9.5703125" style="102" customWidth="1"/>
    <col min="11527" max="11529" width="9.140625" style="102"/>
    <col min="11530" max="11530" width="1.85546875" style="102" customWidth="1"/>
    <col min="11531" max="11534" width="9.140625" style="102"/>
    <col min="11535" max="11535" width="1.85546875" style="102" customWidth="1"/>
    <col min="11536" max="11539" width="9.140625" style="102"/>
    <col min="11540" max="11540" width="1.85546875" style="102" customWidth="1"/>
    <col min="11541" max="11541" width="16.7109375" style="102" customWidth="1"/>
    <col min="11542" max="11776" width="9.140625" style="102"/>
    <col min="11777" max="11777" width="10" style="102" customWidth="1"/>
    <col min="11778" max="11780" width="9.140625" style="102"/>
    <col min="11781" max="11781" width="1.85546875" style="102" customWidth="1"/>
    <col min="11782" max="11782" width="9.5703125" style="102" customWidth="1"/>
    <col min="11783" max="11785" width="9.140625" style="102"/>
    <col min="11786" max="11786" width="1.85546875" style="102" customWidth="1"/>
    <col min="11787" max="11790" width="9.140625" style="102"/>
    <col min="11791" max="11791" width="1.85546875" style="102" customWidth="1"/>
    <col min="11792" max="11795" width="9.140625" style="102"/>
    <col min="11796" max="11796" width="1.85546875" style="102" customWidth="1"/>
    <col min="11797" max="11797" width="16.7109375" style="102" customWidth="1"/>
    <col min="11798" max="12032" width="9.140625" style="102"/>
    <col min="12033" max="12033" width="10" style="102" customWidth="1"/>
    <col min="12034" max="12036" width="9.140625" style="102"/>
    <col min="12037" max="12037" width="1.85546875" style="102" customWidth="1"/>
    <col min="12038" max="12038" width="9.5703125" style="102" customWidth="1"/>
    <col min="12039" max="12041" width="9.140625" style="102"/>
    <col min="12042" max="12042" width="1.85546875" style="102" customWidth="1"/>
    <col min="12043" max="12046" width="9.140625" style="102"/>
    <col min="12047" max="12047" width="1.85546875" style="102" customWidth="1"/>
    <col min="12048" max="12051" width="9.140625" style="102"/>
    <col min="12052" max="12052" width="1.85546875" style="102" customWidth="1"/>
    <col min="12053" max="12053" width="16.7109375" style="102" customWidth="1"/>
    <col min="12054" max="12288" width="9.140625" style="102"/>
    <col min="12289" max="12289" width="10" style="102" customWidth="1"/>
    <col min="12290" max="12292" width="9.140625" style="102"/>
    <col min="12293" max="12293" width="1.85546875" style="102" customWidth="1"/>
    <col min="12294" max="12294" width="9.5703125" style="102" customWidth="1"/>
    <col min="12295" max="12297" width="9.140625" style="102"/>
    <col min="12298" max="12298" width="1.85546875" style="102" customWidth="1"/>
    <col min="12299" max="12302" width="9.140625" style="102"/>
    <col min="12303" max="12303" width="1.85546875" style="102" customWidth="1"/>
    <col min="12304" max="12307" width="9.140625" style="102"/>
    <col min="12308" max="12308" width="1.85546875" style="102" customWidth="1"/>
    <col min="12309" max="12309" width="16.7109375" style="102" customWidth="1"/>
    <col min="12310" max="12544" width="9.140625" style="102"/>
    <col min="12545" max="12545" width="10" style="102" customWidth="1"/>
    <col min="12546" max="12548" width="9.140625" style="102"/>
    <col min="12549" max="12549" width="1.85546875" style="102" customWidth="1"/>
    <col min="12550" max="12550" width="9.5703125" style="102" customWidth="1"/>
    <col min="12551" max="12553" width="9.140625" style="102"/>
    <col min="12554" max="12554" width="1.85546875" style="102" customWidth="1"/>
    <col min="12555" max="12558" width="9.140625" style="102"/>
    <col min="12559" max="12559" width="1.85546875" style="102" customWidth="1"/>
    <col min="12560" max="12563" width="9.140625" style="102"/>
    <col min="12564" max="12564" width="1.85546875" style="102" customWidth="1"/>
    <col min="12565" max="12565" width="16.7109375" style="102" customWidth="1"/>
    <col min="12566" max="12800" width="9.140625" style="102"/>
    <col min="12801" max="12801" width="10" style="102" customWidth="1"/>
    <col min="12802" max="12804" width="9.140625" style="102"/>
    <col min="12805" max="12805" width="1.85546875" style="102" customWidth="1"/>
    <col min="12806" max="12806" width="9.5703125" style="102" customWidth="1"/>
    <col min="12807" max="12809" width="9.140625" style="102"/>
    <col min="12810" max="12810" width="1.85546875" style="102" customWidth="1"/>
    <col min="12811" max="12814" width="9.140625" style="102"/>
    <col min="12815" max="12815" width="1.85546875" style="102" customWidth="1"/>
    <col min="12816" max="12819" width="9.140625" style="102"/>
    <col min="12820" max="12820" width="1.85546875" style="102" customWidth="1"/>
    <col min="12821" max="12821" width="16.7109375" style="102" customWidth="1"/>
    <col min="12822" max="13056" width="9.140625" style="102"/>
    <col min="13057" max="13057" width="10" style="102" customWidth="1"/>
    <col min="13058" max="13060" width="9.140625" style="102"/>
    <col min="13061" max="13061" width="1.85546875" style="102" customWidth="1"/>
    <col min="13062" max="13062" width="9.5703125" style="102" customWidth="1"/>
    <col min="13063" max="13065" width="9.140625" style="102"/>
    <col min="13066" max="13066" width="1.85546875" style="102" customWidth="1"/>
    <col min="13067" max="13070" width="9.140625" style="102"/>
    <col min="13071" max="13071" width="1.85546875" style="102" customWidth="1"/>
    <col min="13072" max="13075" width="9.140625" style="102"/>
    <col min="13076" max="13076" width="1.85546875" style="102" customWidth="1"/>
    <col min="13077" max="13077" width="16.7109375" style="102" customWidth="1"/>
    <col min="13078" max="13312" width="9.140625" style="102"/>
    <col min="13313" max="13313" width="10" style="102" customWidth="1"/>
    <col min="13314" max="13316" width="9.140625" style="102"/>
    <col min="13317" max="13317" width="1.85546875" style="102" customWidth="1"/>
    <col min="13318" max="13318" width="9.5703125" style="102" customWidth="1"/>
    <col min="13319" max="13321" width="9.140625" style="102"/>
    <col min="13322" max="13322" width="1.85546875" style="102" customWidth="1"/>
    <col min="13323" max="13326" width="9.140625" style="102"/>
    <col min="13327" max="13327" width="1.85546875" style="102" customWidth="1"/>
    <col min="13328" max="13331" width="9.140625" style="102"/>
    <col min="13332" max="13332" width="1.85546875" style="102" customWidth="1"/>
    <col min="13333" max="13333" width="16.7109375" style="102" customWidth="1"/>
    <col min="13334" max="13568" width="9.140625" style="102"/>
    <col min="13569" max="13569" width="10" style="102" customWidth="1"/>
    <col min="13570" max="13572" width="9.140625" style="102"/>
    <col min="13573" max="13573" width="1.85546875" style="102" customWidth="1"/>
    <col min="13574" max="13574" width="9.5703125" style="102" customWidth="1"/>
    <col min="13575" max="13577" width="9.140625" style="102"/>
    <col min="13578" max="13578" width="1.85546875" style="102" customWidth="1"/>
    <col min="13579" max="13582" width="9.140625" style="102"/>
    <col min="13583" max="13583" width="1.85546875" style="102" customWidth="1"/>
    <col min="13584" max="13587" width="9.140625" style="102"/>
    <col min="13588" max="13588" width="1.85546875" style="102" customWidth="1"/>
    <col min="13589" max="13589" width="16.7109375" style="102" customWidth="1"/>
    <col min="13590" max="13824" width="9.140625" style="102"/>
    <col min="13825" max="13825" width="10" style="102" customWidth="1"/>
    <col min="13826" max="13828" width="9.140625" style="102"/>
    <col min="13829" max="13829" width="1.85546875" style="102" customWidth="1"/>
    <col min="13830" max="13830" width="9.5703125" style="102" customWidth="1"/>
    <col min="13831" max="13833" width="9.140625" style="102"/>
    <col min="13834" max="13834" width="1.85546875" style="102" customWidth="1"/>
    <col min="13835" max="13838" width="9.140625" style="102"/>
    <col min="13839" max="13839" width="1.85546875" style="102" customWidth="1"/>
    <col min="13840" max="13843" width="9.140625" style="102"/>
    <col min="13844" max="13844" width="1.85546875" style="102" customWidth="1"/>
    <col min="13845" max="13845" width="16.7109375" style="102" customWidth="1"/>
    <col min="13846" max="14080" width="9.140625" style="102"/>
    <col min="14081" max="14081" width="10" style="102" customWidth="1"/>
    <col min="14082" max="14084" width="9.140625" style="102"/>
    <col min="14085" max="14085" width="1.85546875" style="102" customWidth="1"/>
    <col min="14086" max="14086" width="9.5703125" style="102" customWidth="1"/>
    <col min="14087" max="14089" width="9.140625" style="102"/>
    <col min="14090" max="14090" width="1.85546875" style="102" customWidth="1"/>
    <col min="14091" max="14094" width="9.140625" style="102"/>
    <col min="14095" max="14095" width="1.85546875" style="102" customWidth="1"/>
    <col min="14096" max="14099" width="9.140625" style="102"/>
    <col min="14100" max="14100" width="1.85546875" style="102" customWidth="1"/>
    <col min="14101" max="14101" width="16.7109375" style="102" customWidth="1"/>
    <col min="14102" max="14336" width="9.140625" style="102"/>
    <col min="14337" max="14337" width="10" style="102" customWidth="1"/>
    <col min="14338" max="14340" width="9.140625" style="102"/>
    <col min="14341" max="14341" width="1.85546875" style="102" customWidth="1"/>
    <col min="14342" max="14342" width="9.5703125" style="102" customWidth="1"/>
    <col min="14343" max="14345" width="9.140625" style="102"/>
    <col min="14346" max="14346" width="1.85546875" style="102" customWidth="1"/>
    <col min="14347" max="14350" width="9.140625" style="102"/>
    <col min="14351" max="14351" width="1.85546875" style="102" customWidth="1"/>
    <col min="14352" max="14355" width="9.140625" style="102"/>
    <col min="14356" max="14356" width="1.85546875" style="102" customWidth="1"/>
    <col min="14357" max="14357" width="16.7109375" style="102" customWidth="1"/>
    <col min="14358" max="14592" width="9.140625" style="102"/>
    <col min="14593" max="14593" width="10" style="102" customWidth="1"/>
    <col min="14594" max="14596" width="9.140625" style="102"/>
    <col min="14597" max="14597" width="1.85546875" style="102" customWidth="1"/>
    <col min="14598" max="14598" width="9.5703125" style="102" customWidth="1"/>
    <col min="14599" max="14601" width="9.140625" style="102"/>
    <col min="14602" max="14602" width="1.85546875" style="102" customWidth="1"/>
    <col min="14603" max="14606" width="9.140625" style="102"/>
    <col min="14607" max="14607" width="1.85546875" style="102" customWidth="1"/>
    <col min="14608" max="14611" width="9.140625" style="102"/>
    <col min="14612" max="14612" width="1.85546875" style="102" customWidth="1"/>
    <col min="14613" max="14613" width="16.7109375" style="102" customWidth="1"/>
    <col min="14614" max="14848" width="9.140625" style="102"/>
    <col min="14849" max="14849" width="10" style="102" customWidth="1"/>
    <col min="14850" max="14852" width="9.140625" style="102"/>
    <col min="14853" max="14853" width="1.85546875" style="102" customWidth="1"/>
    <col min="14854" max="14854" width="9.5703125" style="102" customWidth="1"/>
    <col min="14855" max="14857" width="9.140625" style="102"/>
    <col min="14858" max="14858" width="1.85546875" style="102" customWidth="1"/>
    <col min="14859" max="14862" width="9.140625" style="102"/>
    <col min="14863" max="14863" width="1.85546875" style="102" customWidth="1"/>
    <col min="14864" max="14867" width="9.140625" style="102"/>
    <col min="14868" max="14868" width="1.85546875" style="102" customWidth="1"/>
    <col min="14869" max="14869" width="16.7109375" style="102" customWidth="1"/>
    <col min="14870" max="15104" width="9.140625" style="102"/>
    <col min="15105" max="15105" width="10" style="102" customWidth="1"/>
    <col min="15106" max="15108" width="9.140625" style="102"/>
    <col min="15109" max="15109" width="1.85546875" style="102" customWidth="1"/>
    <col min="15110" max="15110" width="9.5703125" style="102" customWidth="1"/>
    <col min="15111" max="15113" width="9.140625" style="102"/>
    <col min="15114" max="15114" width="1.85546875" style="102" customWidth="1"/>
    <col min="15115" max="15118" width="9.140625" style="102"/>
    <col min="15119" max="15119" width="1.85546875" style="102" customWidth="1"/>
    <col min="15120" max="15123" width="9.140625" style="102"/>
    <col min="15124" max="15124" width="1.85546875" style="102" customWidth="1"/>
    <col min="15125" max="15125" width="16.7109375" style="102" customWidth="1"/>
    <col min="15126" max="15360" width="9.140625" style="102"/>
    <col min="15361" max="15361" width="10" style="102" customWidth="1"/>
    <col min="15362" max="15364" width="9.140625" style="102"/>
    <col min="15365" max="15365" width="1.85546875" style="102" customWidth="1"/>
    <col min="15366" max="15366" width="9.5703125" style="102" customWidth="1"/>
    <col min="15367" max="15369" width="9.140625" style="102"/>
    <col min="15370" max="15370" width="1.85546875" style="102" customWidth="1"/>
    <col min="15371" max="15374" width="9.140625" style="102"/>
    <col min="15375" max="15375" width="1.85546875" style="102" customWidth="1"/>
    <col min="15376" max="15379" width="9.140625" style="102"/>
    <col min="15380" max="15380" width="1.85546875" style="102" customWidth="1"/>
    <col min="15381" max="15381" width="16.7109375" style="102" customWidth="1"/>
    <col min="15382" max="15616" width="9.140625" style="102"/>
    <col min="15617" max="15617" width="10" style="102" customWidth="1"/>
    <col min="15618" max="15620" width="9.140625" style="102"/>
    <col min="15621" max="15621" width="1.85546875" style="102" customWidth="1"/>
    <col min="15622" max="15622" width="9.5703125" style="102" customWidth="1"/>
    <col min="15623" max="15625" width="9.140625" style="102"/>
    <col min="15626" max="15626" width="1.85546875" style="102" customWidth="1"/>
    <col min="15627" max="15630" width="9.140625" style="102"/>
    <col min="15631" max="15631" width="1.85546875" style="102" customWidth="1"/>
    <col min="15632" max="15635" width="9.140625" style="102"/>
    <col min="15636" max="15636" width="1.85546875" style="102" customWidth="1"/>
    <col min="15637" max="15637" width="16.7109375" style="102" customWidth="1"/>
    <col min="15638" max="15872" width="9.140625" style="102"/>
    <col min="15873" max="15873" width="10" style="102" customWidth="1"/>
    <col min="15874" max="15876" width="9.140625" style="102"/>
    <col min="15877" max="15877" width="1.85546875" style="102" customWidth="1"/>
    <col min="15878" max="15878" width="9.5703125" style="102" customWidth="1"/>
    <col min="15879" max="15881" width="9.140625" style="102"/>
    <col min="15882" max="15882" width="1.85546875" style="102" customWidth="1"/>
    <col min="15883" max="15886" width="9.140625" style="102"/>
    <col min="15887" max="15887" width="1.85546875" style="102" customWidth="1"/>
    <col min="15888" max="15891" width="9.140625" style="102"/>
    <col min="15892" max="15892" width="1.85546875" style="102" customWidth="1"/>
    <col min="15893" max="15893" width="16.7109375" style="102" customWidth="1"/>
    <col min="15894" max="16128" width="9.140625" style="102"/>
    <col min="16129" max="16129" width="10" style="102" customWidth="1"/>
    <col min="16130" max="16132" width="9.140625" style="102"/>
    <col min="16133" max="16133" width="1.85546875" style="102" customWidth="1"/>
    <col min="16134" max="16134" width="9.5703125" style="102" customWidth="1"/>
    <col min="16135" max="16137" width="9.140625" style="102"/>
    <col min="16138" max="16138" width="1.85546875" style="102" customWidth="1"/>
    <col min="16139" max="16142" width="9.140625" style="102"/>
    <col min="16143" max="16143" width="1.85546875" style="102" customWidth="1"/>
    <col min="16144" max="16147" width="9.140625" style="102"/>
    <col min="16148" max="16148" width="1.85546875" style="102" customWidth="1"/>
    <col min="16149" max="16149" width="16.7109375" style="102" customWidth="1"/>
    <col min="16150" max="16384" width="9.140625" style="102"/>
  </cols>
  <sheetData>
    <row r="1" spans="1:25" ht="36.75" thickBot="1" x14ac:dyDescent="0.25">
      <c r="A1" s="97" t="s">
        <v>48</v>
      </c>
      <c r="B1" s="98" t="s">
        <v>24</v>
      </c>
      <c r="C1" s="98" t="s">
        <v>25</v>
      </c>
      <c r="D1" s="99" t="s">
        <v>26</v>
      </c>
      <c r="E1" s="100"/>
      <c r="F1" s="97" t="s">
        <v>49</v>
      </c>
      <c r="G1" s="98" t="s">
        <v>24</v>
      </c>
      <c r="H1" s="98" t="s">
        <v>25</v>
      </c>
      <c r="I1" s="99" t="s">
        <v>26</v>
      </c>
      <c r="J1" s="100"/>
      <c r="K1" s="97" t="s">
        <v>47</v>
      </c>
      <c r="L1" s="98" t="s">
        <v>24</v>
      </c>
      <c r="M1" s="98" t="s">
        <v>25</v>
      </c>
      <c r="N1" s="99" t="s">
        <v>26</v>
      </c>
      <c r="O1" s="100"/>
      <c r="P1" s="97" t="s">
        <v>50</v>
      </c>
      <c r="Q1" s="98" t="s">
        <v>24</v>
      </c>
      <c r="R1" s="98" t="s">
        <v>25</v>
      </c>
      <c r="S1" s="99" t="s">
        <v>26</v>
      </c>
      <c r="T1" s="101"/>
      <c r="U1" s="186" t="s">
        <v>56</v>
      </c>
    </row>
    <row r="2" spans="1:25" x14ac:dyDescent="0.2">
      <c r="A2" s="103">
        <v>1</v>
      </c>
      <c r="B2" s="104">
        <v>2174</v>
      </c>
      <c r="C2" s="105">
        <f>ROUND((B2*1.538649),0)</f>
        <v>3345</v>
      </c>
      <c r="D2" s="106">
        <f>+C2</f>
        <v>3345</v>
      </c>
      <c r="E2" s="107"/>
      <c r="F2" s="103">
        <v>1</v>
      </c>
      <c r="G2" s="104">
        <v>3400</v>
      </c>
      <c r="H2" s="105">
        <f>ROUND((G2*1.538649),0)</f>
        <v>5231</v>
      </c>
      <c r="I2" s="106">
        <f>+H2</f>
        <v>5231</v>
      </c>
      <c r="J2" s="108"/>
      <c r="K2" s="103">
        <v>1</v>
      </c>
      <c r="L2" s="104">
        <v>2532</v>
      </c>
      <c r="M2" s="105">
        <f>ROUND((L2*1.538649),0)</f>
        <v>3896</v>
      </c>
      <c r="N2" s="106">
        <f>+M2</f>
        <v>3896</v>
      </c>
      <c r="O2" s="108"/>
      <c r="P2" s="103">
        <v>1</v>
      </c>
      <c r="Q2" s="104">
        <v>3044</v>
      </c>
      <c r="R2" s="105">
        <f>ROUND((Q2*1.538649),0)</f>
        <v>4684</v>
      </c>
      <c r="S2" s="106">
        <f>+R2</f>
        <v>4684</v>
      </c>
      <c r="T2" s="109"/>
      <c r="U2" s="186"/>
    </row>
    <row r="3" spans="1:25" x14ac:dyDescent="0.2">
      <c r="A3" s="110">
        <v>2</v>
      </c>
      <c r="B3" s="104">
        <v>2174</v>
      </c>
      <c r="C3" s="105">
        <f t="shared" ref="C3:C13" si="0">ROUND((B3*1.538649),0)</f>
        <v>3345</v>
      </c>
      <c r="D3" s="111">
        <f>+D2+C3</f>
        <v>6690</v>
      </c>
      <c r="E3" s="107"/>
      <c r="F3" s="110">
        <v>2</v>
      </c>
      <c r="G3" s="104">
        <v>3400</v>
      </c>
      <c r="H3" s="105">
        <f t="shared" ref="H3:H13" si="1">ROUND((G3*1.538649),0)</f>
        <v>5231</v>
      </c>
      <c r="I3" s="111">
        <f>+I2+H3</f>
        <v>10462</v>
      </c>
      <c r="J3" s="108"/>
      <c r="K3" s="110">
        <v>2</v>
      </c>
      <c r="L3" s="104">
        <v>2532</v>
      </c>
      <c r="M3" s="105">
        <f t="shared" ref="M3:M13" si="2">ROUND((L3*1.538649),0)</f>
        <v>3896</v>
      </c>
      <c r="N3" s="111">
        <f>+N2+M3</f>
        <v>7792</v>
      </c>
      <c r="O3" s="108"/>
      <c r="P3" s="110">
        <v>2</v>
      </c>
      <c r="Q3" s="104">
        <v>3044</v>
      </c>
      <c r="R3" s="105">
        <f t="shared" ref="R3:R13" si="3">ROUND((Q3*1.538649),0)</f>
        <v>4684</v>
      </c>
      <c r="S3" s="111">
        <f>+S2+R3</f>
        <v>9368</v>
      </c>
      <c r="T3" s="109"/>
      <c r="U3" s="186"/>
    </row>
    <row r="4" spans="1:25" x14ac:dyDescent="0.2">
      <c r="A4" s="110">
        <v>3</v>
      </c>
      <c r="B4" s="104">
        <v>2174</v>
      </c>
      <c r="C4" s="105">
        <f t="shared" si="0"/>
        <v>3345</v>
      </c>
      <c r="D4" s="111">
        <f t="shared" ref="D4:D49" si="4">+D3+C4</f>
        <v>10035</v>
      </c>
      <c r="E4" s="107"/>
      <c r="F4" s="110">
        <v>3</v>
      </c>
      <c r="G4" s="104">
        <v>3400</v>
      </c>
      <c r="H4" s="105">
        <f t="shared" si="1"/>
        <v>5231</v>
      </c>
      <c r="I4" s="111">
        <f t="shared" ref="I4:I49" si="5">+I3+H4</f>
        <v>15693</v>
      </c>
      <c r="J4" s="108"/>
      <c r="K4" s="110">
        <v>3</v>
      </c>
      <c r="L4" s="104">
        <v>2532</v>
      </c>
      <c r="M4" s="105">
        <f t="shared" si="2"/>
        <v>3896</v>
      </c>
      <c r="N4" s="111">
        <f t="shared" ref="N4:N49" si="6">+N3+M4</f>
        <v>11688</v>
      </c>
      <c r="O4" s="108"/>
      <c r="P4" s="110">
        <v>3</v>
      </c>
      <c r="Q4" s="104">
        <v>3044</v>
      </c>
      <c r="R4" s="105">
        <f t="shared" si="3"/>
        <v>4684</v>
      </c>
      <c r="S4" s="111">
        <f t="shared" ref="S4:S49" si="7">+S3+R4</f>
        <v>14052</v>
      </c>
      <c r="T4" s="109"/>
      <c r="U4" s="186"/>
    </row>
    <row r="5" spans="1:25" x14ac:dyDescent="0.2">
      <c r="A5" s="110">
        <v>4</v>
      </c>
      <c r="B5" s="104">
        <v>2174</v>
      </c>
      <c r="C5" s="105">
        <f t="shared" si="0"/>
        <v>3345</v>
      </c>
      <c r="D5" s="111">
        <f t="shared" si="4"/>
        <v>13380</v>
      </c>
      <c r="E5" s="107"/>
      <c r="F5" s="110">
        <v>4</v>
      </c>
      <c r="G5" s="104">
        <v>3400</v>
      </c>
      <c r="H5" s="105">
        <f t="shared" si="1"/>
        <v>5231</v>
      </c>
      <c r="I5" s="111">
        <f t="shared" si="5"/>
        <v>20924</v>
      </c>
      <c r="J5" s="108"/>
      <c r="K5" s="110">
        <v>4</v>
      </c>
      <c r="L5" s="104">
        <v>2532</v>
      </c>
      <c r="M5" s="105">
        <f t="shared" si="2"/>
        <v>3896</v>
      </c>
      <c r="N5" s="111">
        <f t="shared" si="6"/>
        <v>15584</v>
      </c>
      <c r="O5" s="108"/>
      <c r="P5" s="110">
        <v>4</v>
      </c>
      <c r="Q5" s="104">
        <v>3044</v>
      </c>
      <c r="R5" s="105">
        <f t="shared" si="3"/>
        <v>4684</v>
      </c>
      <c r="S5" s="111">
        <f t="shared" si="7"/>
        <v>18736</v>
      </c>
      <c r="T5" s="109"/>
      <c r="U5" s="186"/>
    </row>
    <row r="6" spans="1:25" x14ac:dyDescent="0.2">
      <c r="A6" s="110">
        <v>5</v>
      </c>
      <c r="B6" s="104">
        <v>2174</v>
      </c>
      <c r="C6" s="105">
        <f t="shared" si="0"/>
        <v>3345</v>
      </c>
      <c r="D6" s="111">
        <f t="shared" si="4"/>
        <v>16725</v>
      </c>
      <c r="E6" s="107"/>
      <c r="F6" s="110">
        <v>5</v>
      </c>
      <c r="G6" s="104">
        <v>3400</v>
      </c>
      <c r="H6" s="105">
        <f t="shared" si="1"/>
        <v>5231</v>
      </c>
      <c r="I6" s="111">
        <f t="shared" si="5"/>
        <v>26155</v>
      </c>
      <c r="J6" s="108"/>
      <c r="K6" s="110">
        <v>5</v>
      </c>
      <c r="L6" s="104">
        <v>2532</v>
      </c>
      <c r="M6" s="105">
        <f t="shared" si="2"/>
        <v>3896</v>
      </c>
      <c r="N6" s="111">
        <f t="shared" si="6"/>
        <v>19480</v>
      </c>
      <c r="O6" s="108"/>
      <c r="P6" s="110">
        <v>5</v>
      </c>
      <c r="Q6" s="104">
        <v>3044</v>
      </c>
      <c r="R6" s="105">
        <f t="shared" si="3"/>
        <v>4684</v>
      </c>
      <c r="S6" s="111">
        <f t="shared" si="7"/>
        <v>23420</v>
      </c>
      <c r="T6" s="109"/>
      <c r="U6" s="186"/>
    </row>
    <row r="7" spans="1:25" x14ac:dyDescent="0.2">
      <c r="A7" s="110">
        <v>6</v>
      </c>
      <c r="B7" s="104">
        <v>2174</v>
      </c>
      <c r="C7" s="105">
        <f t="shared" si="0"/>
        <v>3345</v>
      </c>
      <c r="D7" s="111">
        <f t="shared" si="4"/>
        <v>20070</v>
      </c>
      <c r="E7" s="107"/>
      <c r="F7" s="110">
        <v>6</v>
      </c>
      <c r="G7" s="104">
        <v>3400</v>
      </c>
      <c r="H7" s="105">
        <f t="shared" si="1"/>
        <v>5231</v>
      </c>
      <c r="I7" s="111">
        <f t="shared" si="5"/>
        <v>31386</v>
      </c>
      <c r="J7" s="108"/>
      <c r="K7" s="110">
        <v>6</v>
      </c>
      <c r="L7" s="104">
        <v>2532</v>
      </c>
      <c r="M7" s="105">
        <f t="shared" si="2"/>
        <v>3896</v>
      </c>
      <c r="N7" s="111">
        <f t="shared" si="6"/>
        <v>23376</v>
      </c>
      <c r="O7" s="108"/>
      <c r="P7" s="110">
        <v>6</v>
      </c>
      <c r="Q7" s="104">
        <v>3044</v>
      </c>
      <c r="R7" s="105">
        <f t="shared" si="3"/>
        <v>4684</v>
      </c>
      <c r="S7" s="111">
        <f t="shared" si="7"/>
        <v>28104</v>
      </c>
      <c r="T7" s="109"/>
      <c r="U7" s="186"/>
    </row>
    <row r="8" spans="1:25" x14ac:dyDescent="0.2">
      <c r="A8" s="110">
        <v>7</v>
      </c>
      <c r="B8" s="104">
        <v>2174</v>
      </c>
      <c r="C8" s="105">
        <f t="shared" si="0"/>
        <v>3345</v>
      </c>
      <c r="D8" s="111">
        <f t="shared" si="4"/>
        <v>23415</v>
      </c>
      <c r="E8" s="107"/>
      <c r="F8" s="110">
        <v>7</v>
      </c>
      <c r="G8" s="104">
        <v>3400</v>
      </c>
      <c r="H8" s="105">
        <f t="shared" si="1"/>
        <v>5231</v>
      </c>
      <c r="I8" s="111">
        <f t="shared" si="5"/>
        <v>36617</v>
      </c>
      <c r="J8" s="108"/>
      <c r="K8" s="110">
        <v>7</v>
      </c>
      <c r="L8" s="104">
        <v>2532</v>
      </c>
      <c r="M8" s="105">
        <f t="shared" si="2"/>
        <v>3896</v>
      </c>
      <c r="N8" s="111">
        <f t="shared" si="6"/>
        <v>27272</v>
      </c>
      <c r="O8" s="108"/>
      <c r="P8" s="110">
        <v>7</v>
      </c>
      <c r="Q8" s="104">
        <v>3044</v>
      </c>
      <c r="R8" s="105">
        <f t="shared" si="3"/>
        <v>4684</v>
      </c>
      <c r="S8" s="111">
        <f t="shared" si="7"/>
        <v>32788</v>
      </c>
      <c r="T8" s="109"/>
      <c r="U8" s="186"/>
    </row>
    <row r="9" spans="1:25" x14ac:dyDescent="0.2">
      <c r="A9" s="110">
        <v>8</v>
      </c>
      <c r="B9" s="104">
        <v>2174</v>
      </c>
      <c r="C9" s="105">
        <f t="shared" si="0"/>
        <v>3345</v>
      </c>
      <c r="D9" s="111">
        <f t="shared" si="4"/>
        <v>26760</v>
      </c>
      <c r="E9" s="107"/>
      <c r="F9" s="110">
        <v>8</v>
      </c>
      <c r="G9" s="104">
        <v>3400</v>
      </c>
      <c r="H9" s="105">
        <f t="shared" si="1"/>
        <v>5231</v>
      </c>
      <c r="I9" s="111">
        <f t="shared" si="5"/>
        <v>41848</v>
      </c>
      <c r="J9" s="108"/>
      <c r="K9" s="110">
        <v>8</v>
      </c>
      <c r="L9" s="104">
        <v>2532</v>
      </c>
      <c r="M9" s="105">
        <f t="shared" si="2"/>
        <v>3896</v>
      </c>
      <c r="N9" s="111">
        <f t="shared" si="6"/>
        <v>31168</v>
      </c>
      <c r="O9" s="108"/>
      <c r="P9" s="110">
        <v>8</v>
      </c>
      <c r="Q9" s="104">
        <v>3044</v>
      </c>
      <c r="R9" s="105">
        <f t="shared" si="3"/>
        <v>4684</v>
      </c>
      <c r="S9" s="111">
        <f t="shared" si="7"/>
        <v>37472</v>
      </c>
      <c r="T9" s="109"/>
      <c r="U9" s="186"/>
    </row>
    <row r="10" spans="1:25" x14ac:dyDescent="0.2">
      <c r="A10" s="110">
        <v>9</v>
      </c>
      <c r="B10" s="104">
        <v>2174</v>
      </c>
      <c r="C10" s="105">
        <f t="shared" si="0"/>
        <v>3345</v>
      </c>
      <c r="D10" s="111">
        <f t="shared" si="4"/>
        <v>30105</v>
      </c>
      <c r="E10" s="107"/>
      <c r="F10" s="110">
        <v>9</v>
      </c>
      <c r="G10" s="104">
        <v>3400</v>
      </c>
      <c r="H10" s="105">
        <f t="shared" si="1"/>
        <v>5231</v>
      </c>
      <c r="I10" s="111">
        <f t="shared" si="5"/>
        <v>47079</v>
      </c>
      <c r="J10" s="108"/>
      <c r="K10" s="110">
        <v>9</v>
      </c>
      <c r="L10" s="104">
        <v>2532</v>
      </c>
      <c r="M10" s="105">
        <f t="shared" si="2"/>
        <v>3896</v>
      </c>
      <c r="N10" s="111">
        <f t="shared" si="6"/>
        <v>35064</v>
      </c>
      <c r="O10" s="108"/>
      <c r="P10" s="110">
        <v>9</v>
      </c>
      <c r="Q10" s="104">
        <v>3044</v>
      </c>
      <c r="R10" s="105">
        <f t="shared" si="3"/>
        <v>4684</v>
      </c>
      <c r="S10" s="111">
        <f t="shared" si="7"/>
        <v>42156</v>
      </c>
      <c r="T10" s="109"/>
      <c r="U10" s="186"/>
    </row>
    <row r="11" spans="1:25" x14ac:dyDescent="0.2">
      <c r="A11" s="110">
        <v>10</v>
      </c>
      <c r="B11" s="104">
        <v>2174</v>
      </c>
      <c r="C11" s="105">
        <f t="shared" si="0"/>
        <v>3345</v>
      </c>
      <c r="D11" s="111">
        <f t="shared" si="4"/>
        <v>33450</v>
      </c>
      <c r="E11" s="107"/>
      <c r="F11" s="110">
        <v>10</v>
      </c>
      <c r="G11" s="104">
        <v>3400</v>
      </c>
      <c r="H11" s="105">
        <f t="shared" si="1"/>
        <v>5231</v>
      </c>
      <c r="I11" s="111">
        <f t="shared" si="5"/>
        <v>52310</v>
      </c>
      <c r="J11" s="108"/>
      <c r="K11" s="110">
        <v>10</v>
      </c>
      <c r="L11" s="104">
        <v>2532</v>
      </c>
      <c r="M11" s="105">
        <f t="shared" si="2"/>
        <v>3896</v>
      </c>
      <c r="N11" s="111">
        <f t="shared" si="6"/>
        <v>38960</v>
      </c>
      <c r="O11" s="108"/>
      <c r="P11" s="110">
        <v>10</v>
      </c>
      <c r="Q11" s="104">
        <v>3044</v>
      </c>
      <c r="R11" s="105">
        <f t="shared" si="3"/>
        <v>4684</v>
      </c>
      <c r="S11" s="111">
        <f t="shared" si="7"/>
        <v>46840</v>
      </c>
      <c r="T11" s="109"/>
      <c r="U11" s="186"/>
    </row>
    <row r="12" spans="1:25" x14ac:dyDescent="0.2">
      <c r="A12" s="110">
        <v>11</v>
      </c>
      <c r="B12" s="104">
        <v>2174</v>
      </c>
      <c r="C12" s="105">
        <f t="shared" si="0"/>
        <v>3345</v>
      </c>
      <c r="D12" s="111">
        <f t="shared" si="4"/>
        <v>36795</v>
      </c>
      <c r="E12" s="107"/>
      <c r="F12" s="110">
        <v>11</v>
      </c>
      <c r="G12" s="104">
        <v>3400</v>
      </c>
      <c r="H12" s="105">
        <f t="shared" si="1"/>
        <v>5231</v>
      </c>
      <c r="I12" s="111">
        <f t="shared" si="5"/>
        <v>57541</v>
      </c>
      <c r="J12" s="108"/>
      <c r="K12" s="110">
        <v>11</v>
      </c>
      <c r="L12" s="104">
        <v>2532</v>
      </c>
      <c r="M12" s="105">
        <f t="shared" si="2"/>
        <v>3896</v>
      </c>
      <c r="N12" s="111">
        <f t="shared" si="6"/>
        <v>42856</v>
      </c>
      <c r="O12" s="108"/>
      <c r="P12" s="110">
        <v>11</v>
      </c>
      <c r="Q12" s="104">
        <v>3044</v>
      </c>
      <c r="R12" s="105">
        <f t="shared" si="3"/>
        <v>4684</v>
      </c>
      <c r="S12" s="111">
        <f t="shared" si="7"/>
        <v>51524</v>
      </c>
      <c r="T12" s="109"/>
      <c r="U12" s="186"/>
    </row>
    <row r="13" spans="1:25" x14ac:dyDescent="0.2">
      <c r="A13" s="110">
        <v>12</v>
      </c>
      <c r="B13" s="104">
        <v>2174</v>
      </c>
      <c r="C13" s="105">
        <f t="shared" si="0"/>
        <v>3345</v>
      </c>
      <c r="D13" s="111">
        <f t="shared" si="4"/>
        <v>40140</v>
      </c>
      <c r="E13" s="107"/>
      <c r="F13" s="110">
        <v>12</v>
      </c>
      <c r="G13" s="104">
        <v>3400</v>
      </c>
      <c r="H13" s="105">
        <f t="shared" si="1"/>
        <v>5231</v>
      </c>
      <c r="I13" s="111">
        <f t="shared" si="5"/>
        <v>62772</v>
      </c>
      <c r="J13" s="108"/>
      <c r="K13" s="110">
        <v>12</v>
      </c>
      <c r="L13" s="104">
        <v>2532</v>
      </c>
      <c r="M13" s="105">
        <f t="shared" si="2"/>
        <v>3896</v>
      </c>
      <c r="N13" s="111">
        <f t="shared" si="6"/>
        <v>46752</v>
      </c>
      <c r="O13" s="108"/>
      <c r="P13" s="110">
        <v>12</v>
      </c>
      <c r="Q13" s="104">
        <v>3044</v>
      </c>
      <c r="R13" s="105">
        <f t="shared" si="3"/>
        <v>4684</v>
      </c>
      <c r="S13" s="111">
        <f t="shared" si="7"/>
        <v>56208</v>
      </c>
      <c r="T13" s="109"/>
      <c r="U13" s="186"/>
    </row>
    <row r="14" spans="1:25" x14ac:dyDescent="0.2">
      <c r="A14" s="110">
        <v>13</v>
      </c>
      <c r="B14" s="112">
        <v>2532</v>
      </c>
      <c r="C14" s="113">
        <f>ROUND((B14*1.538649*1.014),0)</f>
        <v>3950</v>
      </c>
      <c r="D14" s="111">
        <f t="shared" si="4"/>
        <v>44090</v>
      </c>
      <c r="E14" s="107"/>
      <c r="F14" s="110">
        <v>13</v>
      </c>
      <c r="G14" s="104">
        <v>3400</v>
      </c>
      <c r="H14" s="113">
        <f>ROUND((G14*1.538649*1.014),0)</f>
        <v>5305</v>
      </c>
      <c r="I14" s="111">
        <f t="shared" si="5"/>
        <v>68077</v>
      </c>
      <c r="J14" s="108"/>
      <c r="K14" s="110">
        <v>13</v>
      </c>
      <c r="L14" s="104">
        <v>2532</v>
      </c>
      <c r="M14" s="113">
        <f>ROUND((L14*1.538649*1.014),0)</f>
        <v>3950</v>
      </c>
      <c r="N14" s="111">
        <f t="shared" si="6"/>
        <v>50702</v>
      </c>
      <c r="O14" s="108"/>
      <c r="P14" s="110">
        <v>13</v>
      </c>
      <c r="Q14" s="104">
        <v>3044</v>
      </c>
      <c r="R14" s="113">
        <f>ROUND((Q14*1.538649*1.014),0)</f>
        <v>4749</v>
      </c>
      <c r="S14" s="111">
        <f t="shared" si="7"/>
        <v>60957</v>
      </c>
      <c r="T14" s="109"/>
      <c r="U14" s="186"/>
    </row>
    <row r="15" spans="1:25" x14ac:dyDescent="0.2">
      <c r="A15" s="110">
        <v>14</v>
      </c>
      <c r="B15" s="112">
        <v>2532</v>
      </c>
      <c r="C15" s="113">
        <f t="shared" ref="C15:C25" si="8">ROUND((B15*1.538649*1.014),0)</f>
        <v>3950</v>
      </c>
      <c r="D15" s="111">
        <f t="shared" si="4"/>
        <v>48040</v>
      </c>
      <c r="E15" s="107"/>
      <c r="F15" s="110">
        <v>14</v>
      </c>
      <c r="G15" s="104">
        <v>3400</v>
      </c>
      <c r="H15" s="113">
        <f t="shared" ref="H15:H25" si="9">ROUND((G15*1.538649*1.014),0)</f>
        <v>5305</v>
      </c>
      <c r="I15" s="111">
        <f t="shared" si="5"/>
        <v>73382</v>
      </c>
      <c r="J15" s="108"/>
      <c r="K15" s="110">
        <v>14</v>
      </c>
      <c r="L15" s="104">
        <v>2532</v>
      </c>
      <c r="M15" s="113">
        <f t="shared" ref="M15:M25" si="10">ROUND((L15*1.538649*1.014),0)</f>
        <v>3950</v>
      </c>
      <c r="N15" s="111">
        <f t="shared" si="6"/>
        <v>54652</v>
      </c>
      <c r="O15" s="108"/>
      <c r="P15" s="110">
        <v>14</v>
      </c>
      <c r="Q15" s="104">
        <v>3044</v>
      </c>
      <c r="R15" s="113">
        <f t="shared" ref="R15:R25" si="11">ROUND((Q15*1.538649*1.014),0)</f>
        <v>4749</v>
      </c>
      <c r="S15" s="111">
        <f t="shared" si="7"/>
        <v>65706</v>
      </c>
      <c r="T15" s="109"/>
      <c r="U15" s="186"/>
      <c r="Y15" s="114"/>
    </row>
    <row r="16" spans="1:25" x14ac:dyDescent="0.2">
      <c r="A16" s="110">
        <v>15</v>
      </c>
      <c r="B16" s="112">
        <v>2532</v>
      </c>
      <c r="C16" s="113">
        <f t="shared" si="8"/>
        <v>3950</v>
      </c>
      <c r="D16" s="111">
        <f t="shared" si="4"/>
        <v>51990</v>
      </c>
      <c r="E16" s="107"/>
      <c r="F16" s="110">
        <v>15</v>
      </c>
      <c r="G16" s="104">
        <v>3400</v>
      </c>
      <c r="H16" s="113">
        <f t="shared" si="9"/>
        <v>5305</v>
      </c>
      <c r="I16" s="111">
        <f t="shared" si="5"/>
        <v>78687</v>
      </c>
      <c r="J16" s="108"/>
      <c r="K16" s="110">
        <v>15</v>
      </c>
      <c r="L16" s="104">
        <v>2532</v>
      </c>
      <c r="M16" s="113">
        <f t="shared" si="10"/>
        <v>3950</v>
      </c>
      <c r="N16" s="111">
        <f t="shared" si="6"/>
        <v>58602</v>
      </c>
      <c r="O16" s="108"/>
      <c r="P16" s="110">
        <v>15</v>
      </c>
      <c r="Q16" s="104">
        <v>3044</v>
      </c>
      <c r="R16" s="113">
        <f t="shared" si="11"/>
        <v>4749</v>
      </c>
      <c r="S16" s="111">
        <f t="shared" si="7"/>
        <v>70455</v>
      </c>
      <c r="T16" s="109"/>
      <c r="U16" s="186"/>
    </row>
    <row r="17" spans="1:21" x14ac:dyDescent="0.2">
      <c r="A17" s="110">
        <v>16</v>
      </c>
      <c r="B17" s="112">
        <v>2532</v>
      </c>
      <c r="C17" s="113">
        <f t="shared" si="8"/>
        <v>3950</v>
      </c>
      <c r="D17" s="111">
        <f t="shared" si="4"/>
        <v>55940</v>
      </c>
      <c r="E17" s="107"/>
      <c r="F17" s="110">
        <v>16</v>
      </c>
      <c r="G17" s="104">
        <v>3400</v>
      </c>
      <c r="H17" s="113">
        <f t="shared" si="9"/>
        <v>5305</v>
      </c>
      <c r="I17" s="111">
        <f t="shared" si="5"/>
        <v>83992</v>
      </c>
      <c r="J17" s="108"/>
      <c r="K17" s="110">
        <v>16</v>
      </c>
      <c r="L17" s="104">
        <v>2532</v>
      </c>
      <c r="M17" s="113">
        <f t="shared" si="10"/>
        <v>3950</v>
      </c>
      <c r="N17" s="111">
        <f t="shared" si="6"/>
        <v>62552</v>
      </c>
      <c r="O17" s="108"/>
      <c r="P17" s="110">
        <v>16</v>
      </c>
      <c r="Q17" s="104">
        <v>3044</v>
      </c>
      <c r="R17" s="113">
        <f t="shared" si="11"/>
        <v>4749</v>
      </c>
      <c r="S17" s="111">
        <f t="shared" si="7"/>
        <v>75204</v>
      </c>
      <c r="T17" s="109"/>
      <c r="U17" s="186"/>
    </row>
    <row r="18" spans="1:21" x14ac:dyDescent="0.2">
      <c r="A18" s="110">
        <v>17</v>
      </c>
      <c r="B18" s="112">
        <v>2532</v>
      </c>
      <c r="C18" s="113">
        <f t="shared" si="8"/>
        <v>3950</v>
      </c>
      <c r="D18" s="111">
        <f t="shared" si="4"/>
        <v>59890</v>
      </c>
      <c r="E18" s="107"/>
      <c r="F18" s="110">
        <v>17</v>
      </c>
      <c r="G18" s="104">
        <v>3400</v>
      </c>
      <c r="H18" s="113">
        <f t="shared" si="9"/>
        <v>5305</v>
      </c>
      <c r="I18" s="111">
        <f t="shared" si="5"/>
        <v>89297</v>
      </c>
      <c r="J18" s="108"/>
      <c r="K18" s="110">
        <v>17</v>
      </c>
      <c r="L18" s="104">
        <v>2532</v>
      </c>
      <c r="M18" s="113">
        <f t="shared" si="10"/>
        <v>3950</v>
      </c>
      <c r="N18" s="111">
        <f t="shared" si="6"/>
        <v>66502</v>
      </c>
      <c r="O18" s="108"/>
      <c r="P18" s="110">
        <v>17</v>
      </c>
      <c r="Q18" s="104">
        <v>3044</v>
      </c>
      <c r="R18" s="113">
        <f t="shared" si="11"/>
        <v>4749</v>
      </c>
      <c r="S18" s="111">
        <f t="shared" si="7"/>
        <v>79953</v>
      </c>
      <c r="T18" s="109"/>
      <c r="U18" s="186"/>
    </row>
    <row r="19" spans="1:21" x14ac:dyDescent="0.2">
      <c r="A19" s="110">
        <v>18</v>
      </c>
      <c r="B19" s="112">
        <v>2532</v>
      </c>
      <c r="C19" s="113">
        <f t="shared" si="8"/>
        <v>3950</v>
      </c>
      <c r="D19" s="111">
        <f t="shared" si="4"/>
        <v>63840</v>
      </c>
      <c r="E19" s="107"/>
      <c r="F19" s="110">
        <v>18</v>
      </c>
      <c r="G19" s="104">
        <v>3400</v>
      </c>
      <c r="H19" s="113">
        <f t="shared" si="9"/>
        <v>5305</v>
      </c>
      <c r="I19" s="111">
        <f t="shared" si="5"/>
        <v>94602</v>
      </c>
      <c r="J19" s="108"/>
      <c r="K19" s="110">
        <v>18</v>
      </c>
      <c r="L19" s="104">
        <v>2532</v>
      </c>
      <c r="M19" s="113">
        <f t="shared" si="10"/>
        <v>3950</v>
      </c>
      <c r="N19" s="111">
        <f t="shared" si="6"/>
        <v>70452</v>
      </c>
      <c r="O19" s="108"/>
      <c r="P19" s="110">
        <v>18</v>
      </c>
      <c r="Q19" s="104">
        <v>3044</v>
      </c>
      <c r="R19" s="113">
        <f t="shared" si="11"/>
        <v>4749</v>
      </c>
      <c r="S19" s="111">
        <f t="shared" si="7"/>
        <v>84702</v>
      </c>
      <c r="T19" s="109"/>
      <c r="U19" s="186"/>
    </row>
    <row r="20" spans="1:21" x14ac:dyDescent="0.2">
      <c r="A20" s="110">
        <v>19</v>
      </c>
      <c r="B20" s="112">
        <v>2532</v>
      </c>
      <c r="C20" s="113">
        <f t="shared" si="8"/>
        <v>3950</v>
      </c>
      <c r="D20" s="111">
        <f t="shared" si="4"/>
        <v>67790</v>
      </c>
      <c r="E20" s="107"/>
      <c r="F20" s="110">
        <v>19</v>
      </c>
      <c r="G20" s="104">
        <v>3400</v>
      </c>
      <c r="H20" s="113">
        <f t="shared" si="9"/>
        <v>5305</v>
      </c>
      <c r="I20" s="111">
        <f t="shared" si="5"/>
        <v>99907</v>
      </c>
      <c r="J20" s="108"/>
      <c r="K20" s="110">
        <v>19</v>
      </c>
      <c r="L20" s="104">
        <v>2532</v>
      </c>
      <c r="M20" s="113">
        <f t="shared" si="10"/>
        <v>3950</v>
      </c>
      <c r="N20" s="111">
        <f t="shared" si="6"/>
        <v>74402</v>
      </c>
      <c r="O20" s="108"/>
      <c r="P20" s="110">
        <v>19</v>
      </c>
      <c r="Q20" s="104">
        <v>3044</v>
      </c>
      <c r="R20" s="113">
        <f t="shared" si="11"/>
        <v>4749</v>
      </c>
      <c r="S20" s="111">
        <f t="shared" si="7"/>
        <v>89451</v>
      </c>
      <c r="T20" s="109"/>
      <c r="U20" s="186"/>
    </row>
    <row r="21" spans="1:21" x14ac:dyDescent="0.2">
      <c r="A21" s="110">
        <v>20</v>
      </c>
      <c r="B21" s="112">
        <v>2532</v>
      </c>
      <c r="C21" s="113">
        <f t="shared" si="8"/>
        <v>3950</v>
      </c>
      <c r="D21" s="111">
        <f t="shared" si="4"/>
        <v>71740</v>
      </c>
      <c r="E21" s="107"/>
      <c r="F21" s="110">
        <v>20</v>
      </c>
      <c r="G21" s="104">
        <v>3400</v>
      </c>
      <c r="H21" s="113">
        <f t="shared" si="9"/>
        <v>5305</v>
      </c>
      <c r="I21" s="111">
        <f t="shared" si="5"/>
        <v>105212</v>
      </c>
      <c r="J21" s="108"/>
      <c r="K21" s="110">
        <v>20</v>
      </c>
      <c r="L21" s="104">
        <v>2532</v>
      </c>
      <c r="M21" s="113">
        <f t="shared" si="10"/>
        <v>3950</v>
      </c>
      <c r="N21" s="111">
        <f t="shared" si="6"/>
        <v>78352</v>
      </c>
      <c r="O21" s="108"/>
      <c r="P21" s="110">
        <v>20</v>
      </c>
      <c r="Q21" s="104">
        <v>3044</v>
      </c>
      <c r="R21" s="113">
        <f t="shared" si="11"/>
        <v>4749</v>
      </c>
      <c r="S21" s="111">
        <f t="shared" si="7"/>
        <v>94200</v>
      </c>
      <c r="T21" s="109"/>
      <c r="U21" s="186"/>
    </row>
    <row r="22" spans="1:21" x14ac:dyDescent="0.2">
      <c r="A22" s="110">
        <v>21</v>
      </c>
      <c r="B22" s="112">
        <v>2532</v>
      </c>
      <c r="C22" s="113">
        <f t="shared" si="8"/>
        <v>3950</v>
      </c>
      <c r="D22" s="111">
        <f t="shared" si="4"/>
        <v>75690</v>
      </c>
      <c r="E22" s="107"/>
      <c r="F22" s="110">
        <v>21</v>
      </c>
      <c r="G22" s="104">
        <v>3400</v>
      </c>
      <c r="H22" s="113">
        <f t="shared" si="9"/>
        <v>5305</v>
      </c>
      <c r="I22" s="111">
        <f t="shared" si="5"/>
        <v>110517</v>
      </c>
      <c r="J22" s="108"/>
      <c r="K22" s="110">
        <v>21</v>
      </c>
      <c r="L22" s="104">
        <v>2532</v>
      </c>
      <c r="M22" s="113">
        <f t="shared" si="10"/>
        <v>3950</v>
      </c>
      <c r="N22" s="111">
        <f t="shared" si="6"/>
        <v>82302</v>
      </c>
      <c r="O22" s="108"/>
      <c r="P22" s="110">
        <v>21</v>
      </c>
      <c r="Q22" s="104">
        <v>3044</v>
      </c>
      <c r="R22" s="113">
        <f t="shared" si="11"/>
        <v>4749</v>
      </c>
      <c r="S22" s="111">
        <f t="shared" si="7"/>
        <v>98949</v>
      </c>
      <c r="T22" s="109"/>
      <c r="U22" s="186"/>
    </row>
    <row r="23" spans="1:21" x14ac:dyDescent="0.2">
      <c r="A23" s="110">
        <v>22</v>
      </c>
      <c r="B23" s="112">
        <v>2532</v>
      </c>
      <c r="C23" s="113">
        <f t="shared" si="8"/>
        <v>3950</v>
      </c>
      <c r="D23" s="111">
        <f t="shared" si="4"/>
        <v>79640</v>
      </c>
      <c r="E23" s="107"/>
      <c r="F23" s="110">
        <v>22</v>
      </c>
      <c r="G23" s="104">
        <v>3400</v>
      </c>
      <c r="H23" s="113">
        <f t="shared" si="9"/>
        <v>5305</v>
      </c>
      <c r="I23" s="111">
        <f t="shared" si="5"/>
        <v>115822</v>
      </c>
      <c r="J23" s="108"/>
      <c r="K23" s="110">
        <v>22</v>
      </c>
      <c r="L23" s="104">
        <v>2532</v>
      </c>
      <c r="M23" s="113">
        <f t="shared" si="10"/>
        <v>3950</v>
      </c>
      <c r="N23" s="111">
        <f t="shared" si="6"/>
        <v>86252</v>
      </c>
      <c r="O23" s="108"/>
      <c r="P23" s="110">
        <v>22</v>
      </c>
      <c r="Q23" s="104">
        <v>3044</v>
      </c>
      <c r="R23" s="113">
        <f t="shared" si="11"/>
        <v>4749</v>
      </c>
      <c r="S23" s="111">
        <f t="shared" si="7"/>
        <v>103698</v>
      </c>
      <c r="T23" s="109"/>
      <c r="U23" s="186"/>
    </row>
    <row r="24" spans="1:21" x14ac:dyDescent="0.2">
      <c r="A24" s="110">
        <v>23</v>
      </c>
      <c r="B24" s="112">
        <v>2532</v>
      </c>
      <c r="C24" s="113">
        <f t="shared" si="8"/>
        <v>3950</v>
      </c>
      <c r="D24" s="111">
        <f t="shared" si="4"/>
        <v>83590</v>
      </c>
      <c r="E24" s="107"/>
      <c r="F24" s="110">
        <v>23</v>
      </c>
      <c r="G24" s="104">
        <v>3400</v>
      </c>
      <c r="H24" s="113">
        <f t="shared" si="9"/>
        <v>5305</v>
      </c>
      <c r="I24" s="111">
        <f t="shared" si="5"/>
        <v>121127</v>
      </c>
      <c r="J24" s="108"/>
      <c r="K24" s="110">
        <v>23</v>
      </c>
      <c r="L24" s="104">
        <v>2532</v>
      </c>
      <c r="M24" s="113">
        <f t="shared" si="10"/>
        <v>3950</v>
      </c>
      <c r="N24" s="111">
        <f t="shared" si="6"/>
        <v>90202</v>
      </c>
      <c r="O24" s="108"/>
      <c r="P24" s="110">
        <v>23</v>
      </c>
      <c r="Q24" s="104">
        <v>3044</v>
      </c>
      <c r="R24" s="113">
        <f t="shared" si="11"/>
        <v>4749</v>
      </c>
      <c r="S24" s="111">
        <f t="shared" si="7"/>
        <v>108447</v>
      </c>
      <c r="T24" s="109"/>
      <c r="U24" s="186"/>
    </row>
    <row r="25" spans="1:21" x14ac:dyDescent="0.2">
      <c r="A25" s="110">
        <v>24</v>
      </c>
      <c r="B25" s="112">
        <v>2532</v>
      </c>
      <c r="C25" s="113">
        <f t="shared" si="8"/>
        <v>3950</v>
      </c>
      <c r="D25" s="111">
        <f t="shared" si="4"/>
        <v>87540</v>
      </c>
      <c r="E25" s="107"/>
      <c r="F25" s="110">
        <v>24</v>
      </c>
      <c r="G25" s="104">
        <v>3400</v>
      </c>
      <c r="H25" s="113">
        <f t="shared" si="9"/>
        <v>5305</v>
      </c>
      <c r="I25" s="111">
        <f t="shared" si="5"/>
        <v>126432</v>
      </c>
      <c r="J25" s="108"/>
      <c r="K25" s="110">
        <v>24</v>
      </c>
      <c r="L25" s="104">
        <v>2532</v>
      </c>
      <c r="M25" s="113">
        <f t="shared" si="10"/>
        <v>3950</v>
      </c>
      <c r="N25" s="111">
        <f t="shared" si="6"/>
        <v>94152</v>
      </c>
      <c r="O25" s="108"/>
      <c r="P25" s="110">
        <v>24</v>
      </c>
      <c r="Q25" s="104">
        <v>3044</v>
      </c>
      <c r="R25" s="113">
        <f t="shared" si="11"/>
        <v>4749</v>
      </c>
      <c r="S25" s="111">
        <f t="shared" si="7"/>
        <v>113196</v>
      </c>
      <c r="T25" s="109"/>
      <c r="U25" s="186"/>
    </row>
    <row r="26" spans="1:21" x14ac:dyDescent="0.2">
      <c r="A26" s="110">
        <v>25</v>
      </c>
      <c r="B26" s="112">
        <v>2651</v>
      </c>
      <c r="C26" s="113">
        <f>ROUND((B26*1.538649*1.014*1.014),0)</f>
        <v>4194</v>
      </c>
      <c r="D26" s="111">
        <f t="shared" si="4"/>
        <v>91734</v>
      </c>
      <c r="E26" s="107"/>
      <c r="F26" s="110">
        <v>25</v>
      </c>
      <c r="G26" s="104">
        <v>3400</v>
      </c>
      <c r="H26" s="113">
        <f>ROUND((G26*1.538649*1.014*1.014),0)</f>
        <v>5379</v>
      </c>
      <c r="I26" s="111">
        <f t="shared" si="5"/>
        <v>131811</v>
      </c>
      <c r="J26" s="108"/>
      <c r="K26" s="110">
        <v>25</v>
      </c>
      <c r="L26" s="104">
        <v>2532</v>
      </c>
      <c r="M26" s="113">
        <f>ROUND((L26*1.538649*1.014*1.014),0)</f>
        <v>4006</v>
      </c>
      <c r="N26" s="111">
        <f t="shared" si="6"/>
        <v>98158</v>
      </c>
      <c r="O26" s="108"/>
      <c r="P26" s="110">
        <v>25</v>
      </c>
      <c r="Q26" s="104">
        <v>3044</v>
      </c>
      <c r="R26" s="113">
        <f>ROUND((Q26*1.538649*1.014*1.014),0)</f>
        <v>4816</v>
      </c>
      <c r="S26" s="111">
        <f t="shared" si="7"/>
        <v>118012</v>
      </c>
      <c r="T26" s="109"/>
      <c r="U26" s="186"/>
    </row>
    <row r="27" spans="1:21" x14ac:dyDescent="0.2">
      <c r="A27" s="110">
        <v>26</v>
      </c>
      <c r="B27" s="112">
        <v>2651</v>
      </c>
      <c r="C27" s="113">
        <f t="shared" ref="C27:C37" si="12">ROUND((B27*1.538649*1.014*1.014),0)</f>
        <v>4194</v>
      </c>
      <c r="D27" s="111">
        <f t="shared" si="4"/>
        <v>95928</v>
      </c>
      <c r="E27" s="107"/>
      <c r="F27" s="110">
        <v>26</v>
      </c>
      <c r="G27" s="104">
        <v>3400</v>
      </c>
      <c r="H27" s="113">
        <f t="shared" ref="H27:H37" si="13">ROUND((G27*1.538649*1.014*1.014),0)</f>
        <v>5379</v>
      </c>
      <c r="I27" s="111">
        <f t="shared" si="5"/>
        <v>137190</v>
      </c>
      <c r="J27" s="108"/>
      <c r="K27" s="110">
        <v>26</v>
      </c>
      <c r="L27" s="104">
        <v>2532</v>
      </c>
      <c r="M27" s="113">
        <f t="shared" ref="M27:M37" si="14">ROUND((L27*1.538649*1.014*1.014),0)</f>
        <v>4006</v>
      </c>
      <c r="N27" s="111">
        <f t="shared" si="6"/>
        <v>102164</v>
      </c>
      <c r="O27" s="108"/>
      <c r="P27" s="110">
        <v>26</v>
      </c>
      <c r="Q27" s="104">
        <v>3044</v>
      </c>
      <c r="R27" s="113">
        <f t="shared" ref="R27:R37" si="15">ROUND((Q27*1.538649*1.014*1.014),0)</f>
        <v>4816</v>
      </c>
      <c r="S27" s="111">
        <f t="shared" si="7"/>
        <v>122828</v>
      </c>
      <c r="T27" s="109"/>
      <c r="U27" s="186"/>
    </row>
    <row r="28" spans="1:21" x14ac:dyDescent="0.2">
      <c r="A28" s="110">
        <v>27</v>
      </c>
      <c r="B28" s="112">
        <v>2651</v>
      </c>
      <c r="C28" s="113">
        <f t="shared" si="12"/>
        <v>4194</v>
      </c>
      <c r="D28" s="111">
        <f t="shared" si="4"/>
        <v>100122</v>
      </c>
      <c r="E28" s="107"/>
      <c r="F28" s="110">
        <v>27</v>
      </c>
      <c r="G28" s="104">
        <v>3400</v>
      </c>
      <c r="H28" s="113">
        <f t="shared" si="13"/>
        <v>5379</v>
      </c>
      <c r="I28" s="111">
        <f t="shared" si="5"/>
        <v>142569</v>
      </c>
      <c r="J28" s="108"/>
      <c r="K28" s="110">
        <v>27</v>
      </c>
      <c r="L28" s="104">
        <v>2532</v>
      </c>
      <c r="M28" s="113">
        <f t="shared" si="14"/>
        <v>4006</v>
      </c>
      <c r="N28" s="111">
        <f t="shared" si="6"/>
        <v>106170</v>
      </c>
      <c r="O28" s="108"/>
      <c r="P28" s="110">
        <v>27</v>
      </c>
      <c r="Q28" s="104">
        <v>3044</v>
      </c>
      <c r="R28" s="113">
        <f t="shared" si="15"/>
        <v>4816</v>
      </c>
      <c r="S28" s="111">
        <f t="shared" si="7"/>
        <v>127644</v>
      </c>
      <c r="T28" s="109"/>
      <c r="U28" s="186"/>
    </row>
    <row r="29" spans="1:21" x14ac:dyDescent="0.2">
      <c r="A29" s="110">
        <v>28</v>
      </c>
      <c r="B29" s="112">
        <v>2651</v>
      </c>
      <c r="C29" s="113">
        <f t="shared" si="12"/>
        <v>4194</v>
      </c>
      <c r="D29" s="111">
        <f t="shared" si="4"/>
        <v>104316</v>
      </c>
      <c r="E29" s="107"/>
      <c r="F29" s="110">
        <v>28</v>
      </c>
      <c r="G29" s="104">
        <v>3400</v>
      </c>
      <c r="H29" s="113">
        <f t="shared" si="13"/>
        <v>5379</v>
      </c>
      <c r="I29" s="111">
        <f t="shared" si="5"/>
        <v>147948</v>
      </c>
      <c r="J29" s="108"/>
      <c r="K29" s="110">
        <v>28</v>
      </c>
      <c r="L29" s="104">
        <v>2532</v>
      </c>
      <c r="M29" s="113">
        <f t="shared" si="14"/>
        <v>4006</v>
      </c>
      <c r="N29" s="111">
        <f t="shared" si="6"/>
        <v>110176</v>
      </c>
      <c r="O29" s="108"/>
      <c r="P29" s="110">
        <v>28</v>
      </c>
      <c r="Q29" s="104">
        <v>3044</v>
      </c>
      <c r="R29" s="113">
        <f t="shared" si="15"/>
        <v>4816</v>
      </c>
      <c r="S29" s="111">
        <f t="shared" si="7"/>
        <v>132460</v>
      </c>
      <c r="T29" s="109"/>
      <c r="U29" s="186"/>
    </row>
    <row r="30" spans="1:21" x14ac:dyDescent="0.2">
      <c r="A30" s="110">
        <v>29</v>
      </c>
      <c r="B30" s="112">
        <v>2651</v>
      </c>
      <c r="C30" s="113">
        <f t="shared" si="12"/>
        <v>4194</v>
      </c>
      <c r="D30" s="111">
        <f t="shared" si="4"/>
        <v>108510</v>
      </c>
      <c r="E30" s="107"/>
      <c r="F30" s="110">
        <v>29</v>
      </c>
      <c r="G30" s="104">
        <v>3400</v>
      </c>
      <c r="H30" s="113">
        <f t="shared" si="13"/>
        <v>5379</v>
      </c>
      <c r="I30" s="111">
        <f t="shared" si="5"/>
        <v>153327</v>
      </c>
      <c r="J30" s="108"/>
      <c r="K30" s="110">
        <v>29</v>
      </c>
      <c r="L30" s="104">
        <v>2532</v>
      </c>
      <c r="M30" s="113">
        <f t="shared" si="14"/>
        <v>4006</v>
      </c>
      <c r="N30" s="111">
        <f t="shared" si="6"/>
        <v>114182</v>
      </c>
      <c r="O30" s="108"/>
      <c r="P30" s="110">
        <v>29</v>
      </c>
      <c r="Q30" s="104">
        <v>3044</v>
      </c>
      <c r="R30" s="113">
        <f t="shared" si="15"/>
        <v>4816</v>
      </c>
      <c r="S30" s="111">
        <f t="shared" si="7"/>
        <v>137276</v>
      </c>
      <c r="T30" s="109"/>
      <c r="U30" s="186"/>
    </row>
    <row r="31" spans="1:21" x14ac:dyDescent="0.2">
      <c r="A31" s="110">
        <v>30</v>
      </c>
      <c r="B31" s="112">
        <v>2651</v>
      </c>
      <c r="C31" s="113">
        <f t="shared" si="12"/>
        <v>4194</v>
      </c>
      <c r="D31" s="111">
        <f t="shared" si="4"/>
        <v>112704</v>
      </c>
      <c r="E31" s="107"/>
      <c r="F31" s="110">
        <v>30</v>
      </c>
      <c r="G31" s="104">
        <v>3400</v>
      </c>
      <c r="H31" s="113">
        <f t="shared" si="13"/>
        <v>5379</v>
      </c>
      <c r="I31" s="111">
        <f t="shared" si="5"/>
        <v>158706</v>
      </c>
      <c r="J31" s="108"/>
      <c r="K31" s="110">
        <v>30</v>
      </c>
      <c r="L31" s="104">
        <v>2532</v>
      </c>
      <c r="M31" s="113">
        <f t="shared" si="14"/>
        <v>4006</v>
      </c>
      <c r="N31" s="111">
        <f t="shared" si="6"/>
        <v>118188</v>
      </c>
      <c r="O31" s="108"/>
      <c r="P31" s="110">
        <v>30</v>
      </c>
      <c r="Q31" s="104">
        <v>3044</v>
      </c>
      <c r="R31" s="113">
        <f t="shared" si="15"/>
        <v>4816</v>
      </c>
      <c r="S31" s="111">
        <f t="shared" si="7"/>
        <v>142092</v>
      </c>
      <c r="T31" s="109"/>
      <c r="U31" s="186"/>
    </row>
    <row r="32" spans="1:21" x14ac:dyDescent="0.2">
      <c r="A32" s="110">
        <v>31</v>
      </c>
      <c r="B32" s="112">
        <v>2651</v>
      </c>
      <c r="C32" s="113">
        <f t="shared" si="12"/>
        <v>4194</v>
      </c>
      <c r="D32" s="111">
        <f t="shared" si="4"/>
        <v>116898</v>
      </c>
      <c r="E32" s="107"/>
      <c r="F32" s="110">
        <v>31</v>
      </c>
      <c r="G32" s="104">
        <v>3400</v>
      </c>
      <c r="H32" s="113">
        <f t="shared" si="13"/>
        <v>5379</v>
      </c>
      <c r="I32" s="111">
        <f t="shared" si="5"/>
        <v>164085</v>
      </c>
      <c r="J32" s="108"/>
      <c r="K32" s="110">
        <v>31</v>
      </c>
      <c r="L32" s="104">
        <v>2532</v>
      </c>
      <c r="M32" s="113">
        <f t="shared" si="14"/>
        <v>4006</v>
      </c>
      <c r="N32" s="111">
        <f t="shared" si="6"/>
        <v>122194</v>
      </c>
      <c r="O32" s="108"/>
      <c r="P32" s="110">
        <v>31</v>
      </c>
      <c r="Q32" s="104">
        <v>3044</v>
      </c>
      <c r="R32" s="113">
        <f t="shared" si="15"/>
        <v>4816</v>
      </c>
      <c r="S32" s="111">
        <f t="shared" si="7"/>
        <v>146908</v>
      </c>
      <c r="T32" s="109"/>
      <c r="U32" s="186"/>
    </row>
    <row r="33" spans="1:21" x14ac:dyDescent="0.2">
      <c r="A33" s="110">
        <v>32</v>
      </c>
      <c r="B33" s="112">
        <v>2651</v>
      </c>
      <c r="C33" s="113">
        <f t="shared" si="12"/>
        <v>4194</v>
      </c>
      <c r="D33" s="111">
        <f t="shared" si="4"/>
        <v>121092</v>
      </c>
      <c r="E33" s="107"/>
      <c r="F33" s="110">
        <v>32</v>
      </c>
      <c r="G33" s="104">
        <v>3400</v>
      </c>
      <c r="H33" s="113">
        <f t="shared" si="13"/>
        <v>5379</v>
      </c>
      <c r="I33" s="111">
        <f t="shared" si="5"/>
        <v>169464</v>
      </c>
      <c r="J33" s="108"/>
      <c r="K33" s="110">
        <v>32</v>
      </c>
      <c r="L33" s="104">
        <v>2532</v>
      </c>
      <c r="M33" s="113">
        <f t="shared" si="14"/>
        <v>4006</v>
      </c>
      <c r="N33" s="111">
        <f t="shared" si="6"/>
        <v>126200</v>
      </c>
      <c r="O33" s="108"/>
      <c r="P33" s="110">
        <v>32</v>
      </c>
      <c r="Q33" s="104">
        <v>3044</v>
      </c>
      <c r="R33" s="113">
        <f t="shared" si="15"/>
        <v>4816</v>
      </c>
      <c r="S33" s="111">
        <f t="shared" si="7"/>
        <v>151724</v>
      </c>
      <c r="T33" s="109"/>
      <c r="U33" s="186"/>
    </row>
    <row r="34" spans="1:21" x14ac:dyDescent="0.2">
      <c r="A34" s="110">
        <v>33</v>
      </c>
      <c r="B34" s="112">
        <v>2651</v>
      </c>
      <c r="C34" s="113">
        <f t="shared" si="12"/>
        <v>4194</v>
      </c>
      <c r="D34" s="111">
        <f t="shared" si="4"/>
        <v>125286</v>
      </c>
      <c r="E34" s="107"/>
      <c r="F34" s="110">
        <v>33</v>
      </c>
      <c r="G34" s="104">
        <v>3400</v>
      </c>
      <c r="H34" s="113">
        <f t="shared" si="13"/>
        <v>5379</v>
      </c>
      <c r="I34" s="111">
        <f t="shared" si="5"/>
        <v>174843</v>
      </c>
      <c r="J34" s="108"/>
      <c r="K34" s="110">
        <v>33</v>
      </c>
      <c r="L34" s="104">
        <v>2532</v>
      </c>
      <c r="M34" s="113">
        <f t="shared" si="14"/>
        <v>4006</v>
      </c>
      <c r="N34" s="111">
        <f t="shared" si="6"/>
        <v>130206</v>
      </c>
      <c r="O34" s="108"/>
      <c r="P34" s="110">
        <v>33</v>
      </c>
      <c r="Q34" s="104">
        <v>3044</v>
      </c>
      <c r="R34" s="113">
        <f t="shared" si="15"/>
        <v>4816</v>
      </c>
      <c r="S34" s="111">
        <f t="shared" si="7"/>
        <v>156540</v>
      </c>
      <c r="T34" s="109"/>
      <c r="U34" s="186"/>
    </row>
    <row r="35" spans="1:21" x14ac:dyDescent="0.2">
      <c r="A35" s="110">
        <v>34</v>
      </c>
      <c r="B35" s="112">
        <v>2651</v>
      </c>
      <c r="C35" s="113">
        <f t="shared" si="12"/>
        <v>4194</v>
      </c>
      <c r="D35" s="111">
        <f t="shared" si="4"/>
        <v>129480</v>
      </c>
      <c r="E35" s="107"/>
      <c r="F35" s="110">
        <v>34</v>
      </c>
      <c r="G35" s="104">
        <v>3400</v>
      </c>
      <c r="H35" s="113">
        <f t="shared" si="13"/>
        <v>5379</v>
      </c>
      <c r="I35" s="111">
        <f t="shared" si="5"/>
        <v>180222</v>
      </c>
      <c r="J35" s="108"/>
      <c r="K35" s="110">
        <v>34</v>
      </c>
      <c r="L35" s="104">
        <v>2532</v>
      </c>
      <c r="M35" s="113">
        <f t="shared" si="14"/>
        <v>4006</v>
      </c>
      <c r="N35" s="111">
        <f t="shared" si="6"/>
        <v>134212</v>
      </c>
      <c r="O35" s="108"/>
      <c r="P35" s="110">
        <v>34</v>
      </c>
      <c r="Q35" s="104">
        <v>3044</v>
      </c>
      <c r="R35" s="113">
        <f t="shared" si="15"/>
        <v>4816</v>
      </c>
      <c r="S35" s="111">
        <f t="shared" si="7"/>
        <v>161356</v>
      </c>
      <c r="T35" s="109"/>
      <c r="U35" s="186"/>
    </row>
    <row r="36" spans="1:21" x14ac:dyDescent="0.2">
      <c r="A36" s="110">
        <v>35</v>
      </c>
      <c r="B36" s="112">
        <v>2651</v>
      </c>
      <c r="C36" s="113">
        <f t="shared" si="12"/>
        <v>4194</v>
      </c>
      <c r="D36" s="111">
        <f t="shared" si="4"/>
        <v>133674</v>
      </c>
      <c r="E36" s="107"/>
      <c r="F36" s="110">
        <v>35</v>
      </c>
      <c r="G36" s="104">
        <v>3400</v>
      </c>
      <c r="H36" s="113">
        <f t="shared" si="13"/>
        <v>5379</v>
      </c>
      <c r="I36" s="111">
        <f t="shared" si="5"/>
        <v>185601</v>
      </c>
      <c r="J36" s="108"/>
      <c r="K36" s="110">
        <v>35</v>
      </c>
      <c r="L36" s="104">
        <v>2532</v>
      </c>
      <c r="M36" s="113">
        <f t="shared" si="14"/>
        <v>4006</v>
      </c>
      <c r="N36" s="111">
        <f t="shared" si="6"/>
        <v>138218</v>
      </c>
      <c r="O36" s="108"/>
      <c r="P36" s="110">
        <v>35</v>
      </c>
      <c r="Q36" s="104">
        <v>3044</v>
      </c>
      <c r="R36" s="113">
        <f t="shared" si="15"/>
        <v>4816</v>
      </c>
      <c r="S36" s="111">
        <f t="shared" si="7"/>
        <v>166172</v>
      </c>
      <c r="T36" s="109"/>
      <c r="U36" s="186"/>
    </row>
    <row r="37" spans="1:21" x14ac:dyDescent="0.2">
      <c r="A37" s="115">
        <v>36</v>
      </c>
      <c r="B37" s="112">
        <v>2651</v>
      </c>
      <c r="C37" s="113">
        <f t="shared" si="12"/>
        <v>4194</v>
      </c>
      <c r="D37" s="116">
        <f t="shared" si="4"/>
        <v>137868</v>
      </c>
      <c r="E37" s="107"/>
      <c r="F37" s="115">
        <v>36</v>
      </c>
      <c r="G37" s="104">
        <v>3400</v>
      </c>
      <c r="H37" s="113">
        <f t="shared" si="13"/>
        <v>5379</v>
      </c>
      <c r="I37" s="116">
        <f t="shared" si="5"/>
        <v>190980</v>
      </c>
      <c r="J37" s="108"/>
      <c r="K37" s="115">
        <v>36</v>
      </c>
      <c r="L37" s="104">
        <v>2532</v>
      </c>
      <c r="M37" s="113">
        <f t="shared" si="14"/>
        <v>4006</v>
      </c>
      <c r="N37" s="116">
        <f t="shared" si="6"/>
        <v>142224</v>
      </c>
      <c r="O37" s="108"/>
      <c r="P37" s="115">
        <v>36</v>
      </c>
      <c r="Q37" s="104">
        <v>3044</v>
      </c>
      <c r="R37" s="113">
        <f t="shared" si="15"/>
        <v>4816</v>
      </c>
      <c r="S37" s="116">
        <f t="shared" si="7"/>
        <v>170988</v>
      </c>
      <c r="T37" s="109"/>
      <c r="U37" s="186"/>
    </row>
    <row r="38" spans="1:21" x14ac:dyDescent="0.2">
      <c r="A38" s="110">
        <v>37</v>
      </c>
      <c r="B38" s="112">
        <v>2779</v>
      </c>
      <c r="C38" s="113">
        <f>ROUND((B38*1.538649*1.014*1.014*1.014),0)</f>
        <v>4458</v>
      </c>
      <c r="D38" s="111">
        <f t="shared" si="4"/>
        <v>142326</v>
      </c>
      <c r="E38" s="108"/>
      <c r="F38" s="110">
        <v>37</v>
      </c>
      <c r="G38" s="104">
        <v>3400</v>
      </c>
      <c r="H38" s="113">
        <f>ROUND((G38*1.538649*1.014*1.014*1.014),0)</f>
        <v>5454</v>
      </c>
      <c r="I38" s="111">
        <f t="shared" si="5"/>
        <v>196434</v>
      </c>
      <c r="J38" s="108"/>
      <c r="K38" s="110">
        <v>37</v>
      </c>
      <c r="L38" s="104">
        <v>2532</v>
      </c>
      <c r="M38" s="113">
        <f>ROUND((L38*1.538649*1.014*1.014*1.014),0)</f>
        <v>4062</v>
      </c>
      <c r="N38" s="111">
        <f t="shared" si="6"/>
        <v>146286</v>
      </c>
      <c r="O38" s="108"/>
      <c r="P38" s="110">
        <v>37</v>
      </c>
      <c r="Q38" s="104">
        <v>3044</v>
      </c>
      <c r="R38" s="113">
        <f>ROUND((Q38*1.538649*1.014*1.014*1.014),0)</f>
        <v>4883</v>
      </c>
      <c r="S38" s="111">
        <f t="shared" si="7"/>
        <v>175871</v>
      </c>
      <c r="T38" s="109"/>
      <c r="U38" s="186"/>
    </row>
    <row r="39" spans="1:21" x14ac:dyDescent="0.2">
      <c r="A39" s="110">
        <v>38</v>
      </c>
      <c r="B39" s="112">
        <v>2779</v>
      </c>
      <c r="C39" s="113">
        <f t="shared" ref="C39:C49" si="16">ROUND((B39*1.538649*1.014*1.014*1.014),0)</f>
        <v>4458</v>
      </c>
      <c r="D39" s="111">
        <f t="shared" si="4"/>
        <v>146784</v>
      </c>
      <c r="E39" s="108"/>
      <c r="F39" s="110">
        <v>38</v>
      </c>
      <c r="G39" s="104">
        <v>3400</v>
      </c>
      <c r="H39" s="113">
        <f t="shared" ref="H39:H49" si="17">ROUND((G39*1.538649*1.014*1.014*1.014),0)</f>
        <v>5454</v>
      </c>
      <c r="I39" s="111">
        <f t="shared" si="5"/>
        <v>201888</v>
      </c>
      <c r="J39" s="108"/>
      <c r="K39" s="110">
        <v>38</v>
      </c>
      <c r="L39" s="104">
        <v>2532</v>
      </c>
      <c r="M39" s="113">
        <f t="shared" ref="M39:M49" si="18">ROUND((L39*1.538649*1.014*1.014*1.014),0)</f>
        <v>4062</v>
      </c>
      <c r="N39" s="111">
        <f t="shared" si="6"/>
        <v>150348</v>
      </c>
      <c r="O39" s="108"/>
      <c r="P39" s="110">
        <v>38</v>
      </c>
      <c r="Q39" s="104">
        <v>3044</v>
      </c>
      <c r="R39" s="113">
        <f t="shared" ref="R39:R49" si="19">ROUND((Q39*1.538649*1.014*1.014*1.014),0)</f>
        <v>4883</v>
      </c>
      <c r="S39" s="111">
        <f t="shared" si="7"/>
        <v>180754</v>
      </c>
      <c r="T39" s="109"/>
      <c r="U39" s="186"/>
    </row>
    <row r="40" spans="1:21" x14ac:dyDescent="0.2">
      <c r="A40" s="110">
        <v>39</v>
      </c>
      <c r="B40" s="112">
        <v>2779</v>
      </c>
      <c r="C40" s="113">
        <f t="shared" si="16"/>
        <v>4458</v>
      </c>
      <c r="D40" s="111">
        <f t="shared" si="4"/>
        <v>151242</v>
      </c>
      <c r="E40" s="108"/>
      <c r="F40" s="110">
        <v>39</v>
      </c>
      <c r="G40" s="104">
        <v>3400</v>
      </c>
      <c r="H40" s="113">
        <f t="shared" si="17"/>
        <v>5454</v>
      </c>
      <c r="I40" s="111">
        <f t="shared" si="5"/>
        <v>207342</v>
      </c>
      <c r="J40" s="108"/>
      <c r="K40" s="110">
        <v>39</v>
      </c>
      <c r="L40" s="104">
        <v>2532</v>
      </c>
      <c r="M40" s="113">
        <f t="shared" si="18"/>
        <v>4062</v>
      </c>
      <c r="N40" s="111">
        <f t="shared" si="6"/>
        <v>154410</v>
      </c>
      <c r="O40" s="108"/>
      <c r="P40" s="110">
        <v>39</v>
      </c>
      <c r="Q40" s="104">
        <v>3044</v>
      </c>
      <c r="R40" s="113">
        <f t="shared" si="19"/>
        <v>4883</v>
      </c>
      <c r="S40" s="111">
        <f t="shared" si="7"/>
        <v>185637</v>
      </c>
      <c r="T40" s="109"/>
      <c r="U40" s="186"/>
    </row>
    <row r="41" spans="1:21" x14ac:dyDescent="0.2">
      <c r="A41" s="110">
        <v>40</v>
      </c>
      <c r="B41" s="112">
        <v>2779</v>
      </c>
      <c r="C41" s="113">
        <f t="shared" si="16"/>
        <v>4458</v>
      </c>
      <c r="D41" s="111">
        <f t="shared" si="4"/>
        <v>155700</v>
      </c>
      <c r="E41" s="108"/>
      <c r="F41" s="110">
        <v>40</v>
      </c>
      <c r="G41" s="104">
        <v>3400</v>
      </c>
      <c r="H41" s="113">
        <f t="shared" si="17"/>
        <v>5454</v>
      </c>
      <c r="I41" s="111">
        <f t="shared" si="5"/>
        <v>212796</v>
      </c>
      <c r="J41" s="108"/>
      <c r="K41" s="110">
        <v>40</v>
      </c>
      <c r="L41" s="104">
        <v>2532</v>
      </c>
      <c r="M41" s="113">
        <f t="shared" si="18"/>
        <v>4062</v>
      </c>
      <c r="N41" s="111">
        <f t="shared" si="6"/>
        <v>158472</v>
      </c>
      <c r="O41" s="108"/>
      <c r="P41" s="110">
        <v>40</v>
      </c>
      <c r="Q41" s="104">
        <v>3044</v>
      </c>
      <c r="R41" s="113">
        <f t="shared" si="19"/>
        <v>4883</v>
      </c>
      <c r="S41" s="111">
        <f t="shared" si="7"/>
        <v>190520</v>
      </c>
      <c r="T41" s="109"/>
      <c r="U41" s="186"/>
    </row>
    <row r="42" spans="1:21" x14ac:dyDescent="0.2">
      <c r="A42" s="110">
        <v>41</v>
      </c>
      <c r="B42" s="112">
        <v>2779</v>
      </c>
      <c r="C42" s="113">
        <f t="shared" si="16"/>
        <v>4458</v>
      </c>
      <c r="D42" s="111">
        <f t="shared" si="4"/>
        <v>160158</v>
      </c>
      <c r="E42" s="108"/>
      <c r="F42" s="110">
        <v>41</v>
      </c>
      <c r="G42" s="104">
        <v>3400</v>
      </c>
      <c r="H42" s="113">
        <f t="shared" si="17"/>
        <v>5454</v>
      </c>
      <c r="I42" s="111">
        <f t="shared" si="5"/>
        <v>218250</v>
      </c>
      <c r="J42" s="108"/>
      <c r="K42" s="110">
        <v>41</v>
      </c>
      <c r="L42" s="104">
        <v>2532</v>
      </c>
      <c r="M42" s="113">
        <f t="shared" si="18"/>
        <v>4062</v>
      </c>
      <c r="N42" s="111">
        <f t="shared" si="6"/>
        <v>162534</v>
      </c>
      <c r="O42" s="108"/>
      <c r="P42" s="110">
        <v>41</v>
      </c>
      <c r="Q42" s="104">
        <v>3044</v>
      </c>
      <c r="R42" s="113">
        <f t="shared" si="19"/>
        <v>4883</v>
      </c>
      <c r="S42" s="111">
        <f t="shared" si="7"/>
        <v>195403</v>
      </c>
      <c r="T42" s="109"/>
      <c r="U42" s="186"/>
    </row>
    <row r="43" spans="1:21" x14ac:dyDescent="0.2">
      <c r="A43" s="110">
        <v>42</v>
      </c>
      <c r="B43" s="112">
        <v>2779</v>
      </c>
      <c r="C43" s="113">
        <f t="shared" si="16"/>
        <v>4458</v>
      </c>
      <c r="D43" s="111">
        <f t="shared" si="4"/>
        <v>164616</v>
      </c>
      <c r="E43" s="108"/>
      <c r="F43" s="110">
        <v>42</v>
      </c>
      <c r="G43" s="104">
        <v>3400</v>
      </c>
      <c r="H43" s="113">
        <f t="shared" si="17"/>
        <v>5454</v>
      </c>
      <c r="I43" s="111">
        <f t="shared" si="5"/>
        <v>223704</v>
      </c>
      <c r="J43" s="108"/>
      <c r="K43" s="110">
        <v>42</v>
      </c>
      <c r="L43" s="104">
        <v>2532</v>
      </c>
      <c r="M43" s="113">
        <f t="shared" si="18"/>
        <v>4062</v>
      </c>
      <c r="N43" s="111">
        <f t="shared" si="6"/>
        <v>166596</v>
      </c>
      <c r="O43" s="108"/>
      <c r="P43" s="110">
        <v>42</v>
      </c>
      <c r="Q43" s="104">
        <v>3044</v>
      </c>
      <c r="R43" s="113">
        <f t="shared" si="19"/>
        <v>4883</v>
      </c>
      <c r="S43" s="111">
        <f t="shared" si="7"/>
        <v>200286</v>
      </c>
      <c r="T43" s="109"/>
      <c r="U43" s="186"/>
    </row>
    <row r="44" spans="1:21" x14ac:dyDescent="0.2">
      <c r="A44" s="110">
        <v>43</v>
      </c>
      <c r="B44" s="112">
        <v>2779</v>
      </c>
      <c r="C44" s="113">
        <f t="shared" si="16"/>
        <v>4458</v>
      </c>
      <c r="D44" s="111">
        <f t="shared" si="4"/>
        <v>169074</v>
      </c>
      <c r="E44" s="108"/>
      <c r="F44" s="110">
        <v>43</v>
      </c>
      <c r="G44" s="104">
        <v>3400</v>
      </c>
      <c r="H44" s="113">
        <f t="shared" si="17"/>
        <v>5454</v>
      </c>
      <c r="I44" s="111">
        <f t="shared" si="5"/>
        <v>229158</v>
      </c>
      <c r="J44" s="108"/>
      <c r="K44" s="110">
        <v>43</v>
      </c>
      <c r="L44" s="104">
        <v>2532</v>
      </c>
      <c r="M44" s="113">
        <f t="shared" si="18"/>
        <v>4062</v>
      </c>
      <c r="N44" s="111">
        <f t="shared" si="6"/>
        <v>170658</v>
      </c>
      <c r="O44" s="108"/>
      <c r="P44" s="110">
        <v>43</v>
      </c>
      <c r="Q44" s="104">
        <v>3044</v>
      </c>
      <c r="R44" s="113">
        <f t="shared" si="19"/>
        <v>4883</v>
      </c>
      <c r="S44" s="111">
        <f t="shared" si="7"/>
        <v>205169</v>
      </c>
      <c r="T44" s="109"/>
      <c r="U44" s="186"/>
    </row>
    <row r="45" spans="1:21" x14ac:dyDescent="0.2">
      <c r="A45" s="110">
        <v>44</v>
      </c>
      <c r="B45" s="112">
        <v>2779</v>
      </c>
      <c r="C45" s="113">
        <f t="shared" si="16"/>
        <v>4458</v>
      </c>
      <c r="D45" s="111">
        <f t="shared" si="4"/>
        <v>173532</v>
      </c>
      <c r="E45" s="108"/>
      <c r="F45" s="110">
        <v>44</v>
      </c>
      <c r="G45" s="104">
        <v>3400</v>
      </c>
      <c r="H45" s="113">
        <f t="shared" si="17"/>
        <v>5454</v>
      </c>
      <c r="I45" s="111">
        <f t="shared" si="5"/>
        <v>234612</v>
      </c>
      <c r="J45" s="108"/>
      <c r="K45" s="110">
        <v>44</v>
      </c>
      <c r="L45" s="104">
        <v>2532</v>
      </c>
      <c r="M45" s="113">
        <f t="shared" si="18"/>
        <v>4062</v>
      </c>
      <c r="N45" s="111">
        <f t="shared" si="6"/>
        <v>174720</v>
      </c>
      <c r="O45" s="108"/>
      <c r="P45" s="110">
        <v>44</v>
      </c>
      <c r="Q45" s="104">
        <v>3044</v>
      </c>
      <c r="R45" s="113">
        <f t="shared" si="19"/>
        <v>4883</v>
      </c>
      <c r="S45" s="111">
        <f t="shared" si="7"/>
        <v>210052</v>
      </c>
      <c r="T45" s="109"/>
      <c r="U45" s="186"/>
    </row>
    <row r="46" spans="1:21" x14ac:dyDescent="0.2">
      <c r="A46" s="110">
        <v>45</v>
      </c>
      <c r="B46" s="112">
        <v>2779</v>
      </c>
      <c r="C46" s="113">
        <f t="shared" si="16"/>
        <v>4458</v>
      </c>
      <c r="D46" s="111">
        <f t="shared" si="4"/>
        <v>177990</v>
      </c>
      <c r="E46" s="108"/>
      <c r="F46" s="110">
        <v>45</v>
      </c>
      <c r="G46" s="104">
        <v>3400</v>
      </c>
      <c r="H46" s="113">
        <f t="shared" si="17"/>
        <v>5454</v>
      </c>
      <c r="I46" s="111">
        <f t="shared" si="5"/>
        <v>240066</v>
      </c>
      <c r="J46" s="108"/>
      <c r="K46" s="110">
        <v>45</v>
      </c>
      <c r="L46" s="104">
        <v>2532</v>
      </c>
      <c r="M46" s="113">
        <f t="shared" si="18"/>
        <v>4062</v>
      </c>
      <c r="N46" s="111">
        <f t="shared" si="6"/>
        <v>178782</v>
      </c>
      <c r="O46" s="108"/>
      <c r="P46" s="110">
        <v>45</v>
      </c>
      <c r="Q46" s="104">
        <v>3044</v>
      </c>
      <c r="R46" s="113">
        <f t="shared" si="19"/>
        <v>4883</v>
      </c>
      <c r="S46" s="111">
        <f t="shared" si="7"/>
        <v>214935</v>
      </c>
      <c r="T46" s="109"/>
      <c r="U46" s="186"/>
    </row>
    <row r="47" spans="1:21" x14ac:dyDescent="0.2">
      <c r="A47" s="110">
        <v>46</v>
      </c>
      <c r="B47" s="112">
        <v>2779</v>
      </c>
      <c r="C47" s="113">
        <f t="shared" si="16"/>
        <v>4458</v>
      </c>
      <c r="D47" s="111">
        <f t="shared" si="4"/>
        <v>182448</v>
      </c>
      <c r="E47" s="108"/>
      <c r="F47" s="110">
        <v>46</v>
      </c>
      <c r="G47" s="104">
        <v>3400</v>
      </c>
      <c r="H47" s="113">
        <f t="shared" si="17"/>
        <v>5454</v>
      </c>
      <c r="I47" s="111">
        <f t="shared" si="5"/>
        <v>245520</v>
      </c>
      <c r="J47" s="108"/>
      <c r="K47" s="110">
        <v>46</v>
      </c>
      <c r="L47" s="104">
        <v>2532</v>
      </c>
      <c r="M47" s="113">
        <f t="shared" si="18"/>
        <v>4062</v>
      </c>
      <c r="N47" s="111">
        <f t="shared" si="6"/>
        <v>182844</v>
      </c>
      <c r="O47" s="108"/>
      <c r="P47" s="110">
        <v>46</v>
      </c>
      <c r="Q47" s="104">
        <v>3044</v>
      </c>
      <c r="R47" s="113">
        <f t="shared" si="19"/>
        <v>4883</v>
      </c>
      <c r="S47" s="111">
        <f t="shared" si="7"/>
        <v>219818</v>
      </c>
      <c r="T47" s="109"/>
      <c r="U47" s="186"/>
    </row>
    <row r="48" spans="1:21" x14ac:dyDescent="0.2">
      <c r="A48" s="110">
        <v>47</v>
      </c>
      <c r="B48" s="112">
        <v>2779</v>
      </c>
      <c r="C48" s="113">
        <f t="shared" si="16"/>
        <v>4458</v>
      </c>
      <c r="D48" s="111">
        <f t="shared" si="4"/>
        <v>186906</v>
      </c>
      <c r="E48" s="108"/>
      <c r="F48" s="110">
        <v>47</v>
      </c>
      <c r="G48" s="104">
        <v>3400</v>
      </c>
      <c r="H48" s="113">
        <f t="shared" si="17"/>
        <v>5454</v>
      </c>
      <c r="I48" s="111">
        <f t="shared" si="5"/>
        <v>250974</v>
      </c>
      <c r="J48" s="108"/>
      <c r="K48" s="110">
        <v>47</v>
      </c>
      <c r="L48" s="104">
        <v>2532</v>
      </c>
      <c r="M48" s="113">
        <f t="shared" si="18"/>
        <v>4062</v>
      </c>
      <c r="N48" s="111">
        <f t="shared" si="6"/>
        <v>186906</v>
      </c>
      <c r="O48" s="108"/>
      <c r="P48" s="110">
        <v>47</v>
      </c>
      <c r="Q48" s="104">
        <v>3044</v>
      </c>
      <c r="R48" s="113">
        <f t="shared" si="19"/>
        <v>4883</v>
      </c>
      <c r="S48" s="111">
        <f t="shared" si="7"/>
        <v>224701</v>
      </c>
      <c r="T48" s="109"/>
      <c r="U48" s="186"/>
    </row>
    <row r="49" spans="1:21" ht="13.5" thickBot="1" x14ac:dyDescent="0.25">
      <c r="A49" s="117">
        <v>48</v>
      </c>
      <c r="B49" s="112">
        <v>2779</v>
      </c>
      <c r="C49" s="113">
        <f t="shared" si="16"/>
        <v>4458</v>
      </c>
      <c r="D49" s="118">
        <f t="shared" si="4"/>
        <v>191364</v>
      </c>
      <c r="E49" s="108"/>
      <c r="F49" s="117">
        <v>48</v>
      </c>
      <c r="G49" s="104">
        <v>3400</v>
      </c>
      <c r="H49" s="113">
        <f t="shared" si="17"/>
        <v>5454</v>
      </c>
      <c r="I49" s="118">
        <f t="shared" si="5"/>
        <v>256428</v>
      </c>
      <c r="J49" s="108"/>
      <c r="K49" s="117">
        <v>48</v>
      </c>
      <c r="L49" s="104">
        <v>2532</v>
      </c>
      <c r="M49" s="113">
        <f t="shared" si="18"/>
        <v>4062</v>
      </c>
      <c r="N49" s="118">
        <f t="shared" si="6"/>
        <v>190968</v>
      </c>
      <c r="O49" s="108"/>
      <c r="P49" s="117">
        <v>48</v>
      </c>
      <c r="Q49" s="104">
        <v>3044</v>
      </c>
      <c r="R49" s="113">
        <f t="shared" si="19"/>
        <v>4883</v>
      </c>
      <c r="S49" s="118">
        <f t="shared" si="7"/>
        <v>229584</v>
      </c>
      <c r="T49" s="109"/>
      <c r="U49" s="186"/>
    </row>
    <row r="50" spans="1:21" x14ac:dyDescent="0.2">
      <c r="A50" s="187" t="s">
        <v>51</v>
      </c>
      <c r="B50" s="187"/>
      <c r="C50" s="187"/>
      <c r="D50" s="119">
        <f>D49-D37</f>
        <v>53496</v>
      </c>
      <c r="E50" s="108"/>
      <c r="F50" s="187" t="s">
        <v>51</v>
      </c>
      <c r="G50" s="187"/>
      <c r="H50" s="187"/>
      <c r="I50" s="119">
        <f>I49-I37</f>
        <v>65448</v>
      </c>
      <c r="J50" s="108"/>
      <c r="K50" s="187" t="s">
        <v>51</v>
      </c>
      <c r="L50" s="187"/>
      <c r="M50" s="187"/>
      <c r="N50" s="119">
        <f>N49-N37</f>
        <v>48744</v>
      </c>
      <c r="O50" s="108"/>
      <c r="P50" s="187" t="s">
        <v>51</v>
      </c>
      <c r="Q50" s="187"/>
      <c r="R50" s="187"/>
      <c r="S50" s="119">
        <f>S49-S37</f>
        <v>58596</v>
      </c>
      <c r="T50" s="109"/>
      <c r="U50" s="186"/>
    </row>
    <row r="51" spans="1:21" x14ac:dyDescent="0.2">
      <c r="A51" s="120"/>
      <c r="B51" s="120"/>
      <c r="C51" s="121"/>
      <c r="H51" s="123"/>
      <c r="M51" s="123"/>
      <c r="R51" s="123"/>
      <c r="U51" s="186"/>
    </row>
    <row r="52" spans="1:21" ht="12.75" customHeight="1" x14ac:dyDescent="0.2">
      <c r="A52" s="185" t="s">
        <v>57</v>
      </c>
      <c r="B52" s="185"/>
      <c r="C52" s="185"/>
      <c r="D52" s="125"/>
      <c r="E52" s="125"/>
      <c r="F52" s="125"/>
      <c r="U52" s="186"/>
    </row>
    <row r="53" spans="1:21" x14ac:dyDescent="0.2">
      <c r="A53" s="185"/>
      <c r="B53" s="185"/>
      <c r="C53" s="185"/>
      <c r="D53" s="125"/>
      <c r="E53" s="125"/>
      <c r="F53" s="125"/>
    </row>
    <row r="54" spans="1:21" x14ac:dyDescent="0.2">
      <c r="A54" s="185"/>
      <c r="B54" s="185"/>
      <c r="C54" s="185"/>
    </row>
  </sheetData>
  <mergeCells count="6">
    <mergeCell ref="A52:C54"/>
    <mergeCell ref="U1:U52"/>
    <mergeCell ref="A50:C50"/>
    <mergeCell ref="F50:H50"/>
    <mergeCell ref="K50:M50"/>
    <mergeCell ref="P50:R5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13</vt:i4>
      </vt:variant>
    </vt:vector>
  </HeadingPairs>
  <TitlesOfParts>
    <vt:vector size="15" baseType="lpstr">
      <vt:lpstr>1. Begroting</vt:lpstr>
      <vt:lpstr>PK tarieven 1-7-16</vt:lpstr>
      <vt:lpstr>'1. Begroting'!Afdrukbereik</vt:lpstr>
      <vt:lpstr>Co.finan.financieel</vt:lpstr>
      <vt:lpstr>PK.Totaal</vt:lpstr>
      <vt:lpstr>projectkostengrens</vt:lpstr>
      <vt:lpstr>Staffel</vt:lpstr>
      <vt:lpstr>Staffel\</vt:lpstr>
      <vt:lpstr>Toew.BR</vt:lpstr>
      <vt:lpstr>Toew.IK</vt:lpstr>
      <vt:lpstr>Toew.MK</vt:lpstr>
      <vt:lpstr>Totaal.aangevraagd</vt:lpstr>
      <vt:lpstr>Totaal.cofinanciering</vt:lpstr>
      <vt:lpstr>Totaal.PK</vt:lpstr>
      <vt:lpstr>Totaal.TLV.STW</vt:lpstr>
    </vt:vector>
  </TitlesOfParts>
  <Company>Technologiestichting STW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Gitte</dc:creator>
  <cp:lastModifiedBy>Mike van Altena</cp:lastModifiedBy>
  <cp:lastPrinted>2017-02-07T10:19:16Z</cp:lastPrinted>
  <dcterms:created xsi:type="dcterms:W3CDTF">2007-06-14T06:12:23Z</dcterms:created>
  <dcterms:modified xsi:type="dcterms:W3CDTF">2017-06-14T13:00:53Z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